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selmo_cunha\Documents\CCDRC\CCDRC_PLANEAMENTO\CCDRC_2025\RAA_2025\RAA_2025_DOCS\RAA_2025_ANEXOS\"/>
    </mc:Choice>
  </mc:AlternateContent>
  <xr:revisionPtr revIDLastSave="0" documentId="13_ncr:1_{8F9868C3-97A3-4059-BAE9-9F522AAE5B1C}" xr6:coauthVersionLast="36" xr6:coauthVersionMax="36" xr10:uidLastSave="{00000000-0000-0000-0000-000000000000}"/>
  <workbookProtection workbookAlgorithmName="SHA-512" workbookHashValue="Z0j/JcPjqAz6w9kmrc8eVYicFJmc9xEjNNhwtxdJaE+N8mlDNUYVywOJ00n6aAjhuD0oCdp2xPcU5X7Zu3x87A==" workbookSaltValue="HhcsQowrBRyJlwBfodkDvg==" workbookSpinCount="100000" lockStructure="1"/>
  <bookViews>
    <workbookView xWindow="0" yWindow="0" windowWidth="28800" windowHeight="12108" xr2:uid="{D63DDD15-E5F1-46DF-82AC-5C45F9217061}"/>
  </bookViews>
  <sheets>
    <sheet name="Exec.Quar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81" i="1" l="1"/>
  <c r="K124" i="1" l="1"/>
  <c r="P123" i="1"/>
  <c r="O123" i="1"/>
  <c r="P122" i="1"/>
  <c r="O122" i="1"/>
  <c r="P121" i="1"/>
  <c r="O121" i="1"/>
  <c r="P120" i="1"/>
  <c r="O120" i="1"/>
  <c r="P119" i="1"/>
  <c r="O119" i="1"/>
  <c r="N118" i="1"/>
  <c r="N124" i="1" s="1"/>
  <c r="M118" i="1"/>
  <c r="L118" i="1"/>
  <c r="J118" i="1"/>
  <c r="H118" i="1"/>
  <c r="P117" i="1"/>
  <c r="O117" i="1"/>
  <c r="P116" i="1"/>
  <c r="O116" i="1"/>
  <c r="P115" i="1"/>
  <c r="O115" i="1"/>
  <c r="P114" i="1"/>
  <c r="O114" i="1"/>
  <c r="O113" i="1" s="1"/>
  <c r="N113" i="1"/>
  <c r="P113" i="1" s="1"/>
  <c r="M113" i="1"/>
  <c r="L113" i="1"/>
  <c r="J113" i="1"/>
  <c r="H113" i="1"/>
  <c r="H124" i="1" s="1"/>
  <c r="J107" i="1"/>
  <c r="G107" i="1"/>
  <c r="M106" i="1"/>
  <c r="K106" i="1"/>
  <c r="L106" i="1" s="1"/>
  <c r="O106" i="1" s="1"/>
  <c r="I106" i="1"/>
  <c r="H106" i="1"/>
  <c r="P105" i="1"/>
  <c r="M105" i="1"/>
  <c r="K105" i="1"/>
  <c r="L105" i="1" s="1"/>
  <c r="O105" i="1" s="1"/>
  <c r="I105" i="1"/>
  <c r="H105" i="1"/>
  <c r="P104" i="1"/>
  <c r="M104" i="1"/>
  <c r="L104" i="1"/>
  <c r="O104" i="1" s="1"/>
  <c r="K104" i="1"/>
  <c r="I104" i="1"/>
  <c r="H104" i="1"/>
  <c r="M103" i="1"/>
  <c r="K103" i="1"/>
  <c r="I103" i="1"/>
  <c r="H103" i="1"/>
  <c r="M102" i="1"/>
  <c r="K102" i="1"/>
  <c r="L102" i="1" s="1"/>
  <c r="O102" i="1" s="1"/>
  <c r="I102" i="1"/>
  <c r="H102" i="1"/>
  <c r="M101" i="1"/>
  <c r="K101" i="1"/>
  <c r="I101" i="1"/>
  <c r="L101" i="1" s="1"/>
  <c r="O101" i="1" s="1"/>
  <c r="H101" i="1"/>
  <c r="M100" i="1"/>
  <c r="K100" i="1"/>
  <c r="P100" i="1" s="1"/>
  <c r="I100" i="1"/>
  <c r="H100" i="1"/>
  <c r="M99" i="1"/>
  <c r="K99" i="1"/>
  <c r="P99" i="1" s="1"/>
  <c r="I99" i="1"/>
  <c r="H99" i="1"/>
  <c r="N94" i="1"/>
  <c r="F94" i="1"/>
  <c r="O75" i="1"/>
  <c r="M75" i="1"/>
  <c r="K75" i="1"/>
  <c r="O71" i="1"/>
  <c r="N71" i="1"/>
  <c r="P72" i="1" s="1"/>
  <c r="K93" i="1" s="1"/>
  <c r="N67" i="1"/>
  <c r="P67" i="1" s="1"/>
  <c r="N66" i="1"/>
  <c r="P66" i="1" s="1"/>
  <c r="N62" i="1"/>
  <c r="O62" i="1" s="1"/>
  <c r="N57" i="1"/>
  <c r="P57" i="1" s="1"/>
  <c r="N53" i="1"/>
  <c r="O53" i="1" s="1"/>
  <c r="P50" i="1"/>
  <c r="K87" i="1" s="1"/>
  <c r="N49" i="1"/>
  <c r="P49" i="1" s="1"/>
  <c r="N44" i="1"/>
  <c r="O44" i="1" s="1"/>
  <c r="P43" i="1"/>
  <c r="N43" i="1"/>
  <c r="O43" i="1" s="1"/>
  <c r="N39" i="1"/>
  <c r="P39" i="1" s="1"/>
  <c r="N38" i="1"/>
  <c r="P40" i="1" s="1"/>
  <c r="K84" i="1" s="1"/>
  <c r="N34" i="1"/>
  <c r="P34" i="1" s="1"/>
  <c r="N33" i="1"/>
  <c r="P33" i="1" s="1"/>
  <c r="N29" i="1"/>
  <c r="P29" i="1" s="1"/>
  <c r="N28" i="1"/>
  <c r="O28" i="1" s="1"/>
  <c r="N24" i="1"/>
  <c r="P24" i="1" s="1"/>
  <c r="N23" i="1"/>
  <c r="P23" i="1" s="1"/>
  <c r="P18" i="1"/>
  <c r="P17" i="1"/>
  <c r="P16" i="1"/>
  <c r="P15" i="1"/>
  <c r="P14" i="1"/>
  <c r="P13" i="1"/>
  <c r="O38" i="1" l="1"/>
  <c r="L99" i="1"/>
  <c r="O99" i="1" s="1"/>
  <c r="L124" i="1"/>
  <c r="M124" i="1"/>
  <c r="P25" i="1"/>
  <c r="K81" i="1" s="1"/>
  <c r="P38" i="1"/>
  <c r="P101" i="1"/>
  <c r="L103" i="1"/>
  <c r="O103" i="1" s="1"/>
  <c r="P118" i="1"/>
  <c r="O23" i="1"/>
  <c r="O39" i="1"/>
  <c r="P106" i="1"/>
  <c r="O118" i="1"/>
  <c r="O29" i="1"/>
  <c r="P58" i="1"/>
  <c r="K89" i="1" s="1"/>
  <c r="H107" i="1"/>
  <c r="M107" i="1"/>
  <c r="J124" i="1"/>
  <c r="O124" i="1" s="1"/>
  <c r="M93" i="1"/>
  <c r="L93" i="1"/>
  <c r="M84" i="1"/>
  <c r="L84" i="1"/>
  <c r="M81" i="1"/>
  <c r="M89" i="1"/>
  <c r="L89" i="1"/>
  <c r="M87" i="1"/>
  <c r="L87" i="1"/>
  <c r="P44" i="1"/>
  <c r="P53" i="1"/>
  <c r="P62" i="1"/>
  <c r="P68" i="1"/>
  <c r="K92" i="1" s="1"/>
  <c r="O34" i="1"/>
  <c r="P45" i="1"/>
  <c r="K85" i="1" s="1"/>
  <c r="P54" i="1"/>
  <c r="K88" i="1" s="1"/>
  <c r="P63" i="1"/>
  <c r="K91" i="1" s="1"/>
  <c r="L100" i="1"/>
  <c r="O100" i="1" s="1"/>
  <c r="P103" i="1"/>
  <c r="I107" i="1"/>
  <c r="P102" i="1"/>
  <c r="O33" i="1"/>
  <c r="O24" i="1"/>
  <c r="P35" i="1"/>
  <c r="K83" i="1" s="1"/>
  <c r="O49" i="1"/>
  <c r="O57" i="1"/>
  <c r="O66" i="1"/>
  <c r="P71" i="1"/>
  <c r="K107" i="1"/>
  <c r="P107" i="1" s="1"/>
  <c r="P28" i="1"/>
  <c r="P30" i="1"/>
  <c r="K82" i="1" s="1"/>
  <c r="O67" i="1"/>
  <c r="P124" i="1" l="1"/>
  <c r="M83" i="1"/>
  <c r="L83" i="1"/>
  <c r="M88" i="1"/>
  <c r="L88" i="1"/>
  <c r="F86" i="1"/>
  <c r="M82" i="1"/>
  <c r="L82" i="1"/>
  <c r="L85" i="1"/>
  <c r="M85" i="1"/>
  <c r="M91" i="1"/>
  <c r="L91" i="1"/>
  <c r="L107" i="1"/>
  <c r="O107" i="1" s="1"/>
  <c r="K76" i="1"/>
  <c r="M92" i="1"/>
  <c r="L92" i="1"/>
  <c r="F90" i="1" l="1"/>
  <c r="F80" i="1"/>
</calcChain>
</file>

<file path=xl/sharedStrings.xml><?xml version="1.0" encoding="utf-8"?>
<sst xmlns="http://schemas.openxmlformats.org/spreadsheetml/2006/main" count="513" uniqueCount="272">
  <si>
    <t>Data Revisão: INICIAL</t>
  </si>
  <si>
    <t>Data:</t>
  </si>
  <si>
    <t>19/05/2026</t>
  </si>
  <si>
    <t>Justificação:</t>
  </si>
  <si>
    <t>Versão:</t>
  </si>
  <si>
    <t>Ciclo de Gestão</t>
  </si>
  <si>
    <t>2025</t>
  </si>
  <si>
    <t>Designação do Serviço|Organismo:</t>
  </si>
  <si>
    <t>Comissão de Coordenação e Desenvolvimento Regional do Centro, IP. (CCDRC, IP)</t>
  </si>
  <si>
    <t>Missão:</t>
  </si>
  <si>
    <t>A CCDRC, IP tem por Missão:
- Definir e executar as respetivas estratégias de desenvolvimento regional;
- Integrar e articular territorialmente políticas públicas indispensáveis à execução das políticas de desenvolvimento regional nos domínios do ambiente e conservação da natureza, ordenamento do território e cidades, economia, cultura, educação, saúde, agricultura e pescas;  
- Assegurar o planeamento e a gestão da política de coesão no âmbito do programa regional e dos programas de cooperação territorial europeia, enquadrados nos ciclos de programação das políticas da União Europeia (UE), tendo em vista o desenvolvimento económico, social e cultural dos territórios;
- Apoiar tecnicamente as autarquias locais e suas associações.</t>
  </si>
  <si>
    <t>Objetivos Estratégicos (OE):</t>
  </si>
  <si>
    <t>Meta</t>
  </si>
  <si>
    <t>Grau de Concretização</t>
  </si>
  <si>
    <t>OE1: Promoção da competitividade das empresas e das instituições da Região através da sua qualificação e transferência de conhecimento e tecnologia</t>
  </si>
  <si>
    <t>OE2: Dinamização do desenvolvimento sustentado, estruturado, ordenado e equilibrado do território e da qualidade de vida das suas populações</t>
  </si>
  <si>
    <t>OE3: Promoção da Coesão Territorial e Social</t>
  </si>
  <si>
    <t>OE4: Promoção e divulgação da Região Centro, a nível nacional e internacional</t>
  </si>
  <si>
    <t>OE5: Apoio, através de serviços de qualidade e de uma postura de excelência, aos agentes locais, sub-regionais, regionais, assim como aos cidadãos, reforçando a respetiva capacitação</t>
  </si>
  <si>
    <t>OE6: Reforço da motivação, envolvimento e satisfação dos colaboradores</t>
  </si>
  <si>
    <t>Objetivos Operacionais (OP):</t>
  </si>
  <si>
    <t>EFICÁCIA</t>
  </si>
  <si>
    <t>PESO:</t>
  </si>
  <si>
    <t>OE4</t>
  </si>
  <si>
    <t xml:space="preserve">OP1: Consolidar a CCDRC, I.P. como entidade de coordenação do território  </t>
  </si>
  <si>
    <t>Indicadores</t>
  </si>
  <si>
    <t>Realizado 2022</t>
  </si>
  <si>
    <t>Realizado 2023</t>
  </si>
  <si>
    <t>Meta 2025</t>
  </si>
  <si>
    <t>Tolerância</t>
  </si>
  <si>
    <t>Valor Crítico</t>
  </si>
  <si>
    <t>Peso</t>
  </si>
  <si>
    <t>Resultado</t>
  </si>
  <si>
    <t>Taxa de Realização</t>
  </si>
  <si>
    <t>Classificação</t>
  </si>
  <si>
    <t>Desvio</t>
  </si>
  <si>
    <t>Ind. 1</t>
  </si>
  <si>
    <t xml:space="preserve">Número de iniciativas de articulação com entidades regionais com vista à promoção da região, dos seus recursos e da CCDRC, I.P. </t>
  </si>
  <si>
    <t> 45</t>
  </si>
  <si>
    <t> 38</t>
  </si>
  <si>
    <t> 44</t>
  </si>
  <si>
    <t>Ind. 2</t>
  </si>
  <si>
    <t>Prazo de Lançamento da 3.ª edição do Pacto Institucional para a Valorização da Economia Circular na Região Centro</t>
  </si>
  <si>
    <t> 198</t>
  </si>
  <si>
    <t> 141</t>
  </si>
  <si>
    <t xml:space="preserve">Grau de Realização </t>
  </si>
  <si>
    <t>OE5</t>
  </si>
  <si>
    <t>OP2: Reforçar a identidade regional através do património cultural material e imaterial</t>
  </si>
  <si>
    <t>Ind. 3</t>
  </si>
  <si>
    <t>% de pareceres sobre pedidos relativos a operações urbanísticas (RJUE), localizadas em zonas de proteção de bens imóveis classificados, não afetos ao PC IP, até 1 dia útil antes do prazo legal</t>
  </si>
  <si>
    <t> 87</t>
  </si>
  <si>
    <t>86,84</t>
  </si>
  <si>
    <t>Ind. 4</t>
  </si>
  <si>
    <t>Prazo médio de análise das candidaturas efetuadas no âmbito do Programa de Apoio à Ação Cultural 2025</t>
  </si>
  <si>
    <t> 28</t>
  </si>
  <si>
    <t>26</t>
  </si>
  <si>
    <t>OE2</t>
  </si>
  <si>
    <t>OP3: Garantir a execução do PDR 2020/ PEPAC 23 - 27</t>
  </si>
  <si>
    <t>Ind. 5</t>
  </si>
  <si>
    <t>Taxa de análise de pedidos de apoio</t>
  </si>
  <si>
    <t>99,12</t>
  </si>
  <si>
    <t>97,35</t>
  </si>
  <si>
    <t>97,93</t>
  </si>
  <si>
    <t>Ind. 6</t>
  </si>
  <si>
    <t>Taxa de  análise dos pedidos de pagamento</t>
  </si>
  <si>
    <t>100</t>
  </si>
  <si>
    <t>99,45</t>
  </si>
  <si>
    <t>OP4: Garantir a execução do MAR 2020 / MAR 2030</t>
  </si>
  <si>
    <t>Ind. 7</t>
  </si>
  <si>
    <t> 100</t>
  </si>
  <si>
    <t>Ind. 8</t>
  </si>
  <si>
    <t>Taxa de análise dos pedidos de pagamento</t>
  </si>
  <si>
    <t>OE1</t>
  </si>
  <si>
    <t>OP5: Promover a previsibilidade na aplicação dos fundos europeus</t>
  </si>
  <si>
    <t>Ind. 9</t>
  </si>
  <si>
    <t>Percentagem acumulada do valor no total do CENTRO2030</t>
  </si>
  <si>
    <t>Ind. 10</t>
  </si>
  <si>
    <t>Percentagem de avisos abertos no total planeado</t>
  </si>
  <si>
    <t>EFICIÊNCIA</t>
  </si>
  <si>
    <t>OE3</t>
  </si>
  <si>
    <t>OP6: Melhorar a qualidade de vida das pessoas - Promoção da monitorização eficiente dos poluentes atmosféricos</t>
  </si>
  <si>
    <t>Ind. 11</t>
  </si>
  <si>
    <t>Percentagem de implementação dos procedimentos de controlo e garantia de qualidade (QA/QC)</t>
  </si>
  <si>
    <t>OP7: Assegurar o cumprimento do Plano de Reporte Anual dos sistemas estatísticos de informação agrária</t>
  </si>
  <si>
    <t>Ind. 12</t>
  </si>
  <si>
    <t xml:space="preserve">Taxa de execução do Plano de Reporte Anual dos Sistemas Estatísticos de Informação agrária. </t>
  </si>
  <si>
    <t> 107,75</t>
  </si>
  <si>
    <t xml:space="preserve">OP8: Promover e garantir o cumprimento da legislação de ambiente e de ordenamento do território </t>
  </si>
  <si>
    <t>Ind. 13</t>
  </si>
  <si>
    <t>Número  de situações em que foi reposta a legalidade após notificação da CCDRC aos infratores</t>
  </si>
  <si>
    <t>48</t>
  </si>
  <si>
    <t>44</t>
  </si>
  <si>
    <t> 46</t>
  </si>
  <si>
    <t>QUALIDADE</t>
  </si>
  <si>
    <t>OP9: Assegurar a elaboração do PROT</t>
  </si>
  <si>
    <t>Ind. 14</t>
  </si>
  <si>
    <t>Prazo de entrega à Tutela</t>
  </si>
  <si>
    <t> 322</t>
  </si>
  <si>
    <t>OP10: Assegurar o apoio jurídico</t>
  </si>
  <si>
    <t>Ind. 15</t>
  </si>
  <si>
    <t xml:space="preserve"> Percentagem de decisões tomadas em processos de contraordenação ambiental, RAN e Pecuária</t>
  </si>
  <si>
    <t> 86</t>
  </si>
  <si>
    <t>126</t>
  </si>
  <si>
    <t>126,89</t>
  </si>
  <si>
    <t>Ind. 16</t>
  </si>
  <si>
    <t>Percentagem de pedidos de parecer despachados até 30 dias úteis face ao total de pedidos entrados no ano</t>
  </si>
  <si>
    <t> 99,7</t>
  </si>
  <si>
    <t>OE6</t>
  </si>
  <si>
    <t>OP11: Promover a motivação e a satisfação dos colaboradores da CCDR Centro</t>
  </si>
  <si>
    <t>Ind. 17</t>
  </si>
  <si>
    <t>Índice de satisfação</t>
  </si>
  <si>
    <t>AVALIAÇÃO FINAL DO QUAR 2025</t>
  </si>
  <si>
    <t>Avaliação de acordo com os requisitos constantes no artigo 18.º da Lei n.º 66-B/2007, de 28 de dezembro</t>
  </si>
  <si>
    <t>Âmbito</t>
  </si>
  <si>
    <t>Ponderação Eficácia</t>
  </si>
  <si>
    <t>Ponderação Eficiência</t>
  </si>
  <si>
    <t>Ponderação Qualidade</t>
  </si>
  <si>
    <t>Quantitativa</t>
  </si>
  <si>
    <t>Qualitativa</t>
  </si>
  <si>
    <t>GRAU DE REALIZAÇÂO DE PARÂMETROS E OBJETIVOS</t>
  </si>
  <si>
    <t>Objetivos Operacionais</t>
  </si>
  <si>
    <t>Peso dos parâmetros na avaliação final</t>
  </si>
  <si>
    <t>Peso dos objetivos no respetivo parâmetro</t>
  </si>
  <si>
    <t>Peso de cada objetivo na avaliação final</t>
  </si>
  <si>
    <t>Grau de realização do objetivo</t>
  </si>
  <si>
    <t>Grau de realização do objetivo (ponderado)</t>
  </si>
  <si>
    <t>OBJETIVOS MAIS RELEVANTES (nº 1 do art.18º da Lei 66-B/2007, de 28.12)</t>
  </si>
  <si>
    <t>GR EFICÁCIA</t>
  </si>
  <si>
    <t>RELEVANTE</t>
  </si>
  <si>
    <t>GR EFICIÊNCIA</t>
  </si>
  <si>
    <t>GR QUALIDADE</t>
  </si>
  <si>
    <t>Total</t>
  </si>
  <si>
    <t xml:space="preserve">Soma dos pesos dos objetivos operacionais mais relevantes </t>
  </si>
  <si>
    <t>RECURSOS HUMANOS</t>
  </si>
  <si>
    <t>Dias úteis 2025</t>
  </si>
  <si>
    <t>DESIGNAÇÃO</t>
  </si>
  <si>
    <t>Pontuação (Conselho Coordenador da Avaliação de Serviços)1</t>
  </si>
  <si>
    <t>Pontuação efetivos Planeados para 2025</t>
  </si>
  <si>
    <t>Pontuação efetivos Executados para 2025</t>
  </si>
  <si>
    <t>Desvio (em n.º)</t>
  </si>
  <si>
    <t>Pontuação Executada / Pontuação Planeada</t>
  </si>
  <si>
    <t>UERHE / UERHP</t>
  </si>
  <si>
    <t>N.º de efetivos planeados (Mapa de Pessoal)</t>
  </si>
  <si>
    <t>UERHP</t>
  </si>
  <si>
    <t>Pontuação Planeada</t>
  </si>
  <si>
    <t>N.º de efetivos a 31.dez (Balanço Social)</t>
  </si>
  <si>
    <t>UERHE</t>
  </si>
  <si>
    <t>Pontuação Executada</t>
  </si>
  <si>
    <t>Dirigentes - Direção Superior</t>
  </si>
  <si>
    <t>Dirigentes - Direção intermédia e Chefes de equipa</t>
  </si>
  <si>
    <t>Técnico Superior</t>
  </si>
  <si>
    <t>Coordenador Técnico</t>
  </si>
  <si>
    <t>Especialista de Informática</t>
  </si>
  <si>
    <t>Técnicos de Informática</t>
  </si>
  <si>
    <t>Assistente Técnico</t>
  </si>
  <si>
    <t>Assistente Operacional</t>
  </si>
  <si>
    <t>Número de trabalhadores a exercer funções no serviço:</t>
  </si>
  <si>
    <t>Efetivos 31.12.2020</t>
  </si>
  <si>
    <t>Efetivos 31.12.2021</t>
  </si>
  <si>
    <t>Efetivos 31.12.2022</t>
  </si>
  <si>
    <t>Efetivos 31.12.2023</t>
  </si>
  <si>
    <t>Previstos 2024</t>
  </si>
  <si>
    <t>Efetivos 31.12.2024</t>
  </si>
  <si>
    <t>Previsto 2025</t>
  </si>
  <si>
    <t>Efetivos 30.06.2025</t>
  </si>
  <si>
    <t>Efetivos 30.09.2025</t>
  </si>
  <si>
    <t>Efetivos 30.12.2025</t>
  </si>
  <si>
    <t>RECURSOS FINANCEIROS</t>
  </si>
  <si>
    <t>Dotação inicial</t>
  </si>
  <si>
    <t>Dotação Corrigida</t>
  </si>
  <si>
    <t>Execução</t>
  </si>
  <si>
    <t>Saldo</t>
  </si>
  <si>
    <t>Taxa de Execução</t>
  </si>
  <si>
    <t>30.jun.2025</t>
  </si>
  <si>
    <t>30.set.2025</t>
  </si>
  <si>
    <t>30.dez.2025</t>
  </si>
  <si>
    <t>Orçamento de Funcionamento (OF)</t>
  </si>
  <si>
    <t>Despesas c/Pessoal</t>
  </si>
  <si>
    <t>Aquisições de Bens e Serviços</t>
  </si>
  <si>
    <t>Outras despesas correntes</t>
  </si>
  <si>
    <t>Despesas de Capital</t>
  </si>
  <si>
    <t>Orçamento de Investimento (OI)</t>
  </si>
  <si>
    <t>Outros Valores</t>
  </si>
  <si>
    <t>Total (OF+OI+OV)</t>
  </si>
  <si>
    <t>Ref.:</t>
  </si>
  <si>
    <t>Descritivo</t>
  </si>
  <si>
    <t>Unidade(s) Orgânica(s) Responsável(eis)</t>
  </si>
  <si>
    <t>Fórmula de cálculo</t>
  </si>
  <si>
    <t>Fonte de Verificação</t>
  </si>
  <si>
    <t>Justificação do Valor Crítico</t>
  </si>
  <si>
    <t>Ind 1</t>
  </si>
  <si>
    <t>UPDR</t>
  </si>
  <si>
    <t>Número de iniciativas</t>
  </si>
  <si>
    <t>Relatórios e canais de comunicação digitais da CCDRC, I.P.</t>
  </si>
  <si>
    <t>Considerando ter todos os recursos disponíveis na Unidade, a meta é de 35 iniciativas, tendo uma tolerância de mais duas iniciativas do que as previstas. O valor crítico será 38 iniciativas.</t>
  </si>
  <si>
    <t>Ind 2</t>
  </si>
  <si>
    <t>Número de dias</t>
  </si>
  <si>
    <t>Canais de comunicação digitais da CCDRC, I.P.</t>
  </si>
  <si>
    <t>Considerando ter todos os recursos disponíveis para este lançamento, lançar a iniciativa até 15 de dezembro, sendo que assumimos uma tolerância de 15 dias. O valor crítico será o final de novembro.</t>
  </si>
  <si>
    <t>Ind 3</t>
  </si>
  <si>
    <t>UCULT</t>
  </si>
  <si>
    <t>Número de pareceres emitidos até 1 dia  útil antes do prazo legal /total de pedidos de pareceres *100</t>
  </si>
  <si>
    <t>Sistema de gestão documental WebGep</t>
  </si>
  <si>
    <t>Estimativa do melhor resultado com todos os recursos disponíveis</t>
  </si>
  <si>
    <t>Ind 4</t>
  </si>
  <si>
    <t>Número médio de dias</t>
  </si>
  <si>
    <t>Relatório interno</t>
  </si>
  <si>
    <t>Ind 5</t>
  </si>
  <si>
    <t>UAP</t>
  </si>
  <si>
    <t>(Número  de pedidos de apoio analisados /Número  de pedidos de apoio distribuídos para análise)* 100</t>
  </si>
  <si>
    <t>SI PDR2020; BD_DSI</t>
  </si>
  <si>
    <t>Estimativa do melhor valor a alcançar com todos os recursos disponíveis</t>
  </si>
  <si>
    <t>Ind 6</t>
  </si>
  <si>
    <t>(nº de pedidos de apoio analisados / nº de pedidos de apoio distribuídos para análise)* 100</t>
  </si>
  <si>
    <t>Ind 7</t>
  </si>
  <si>
    <t>( Número de pedidos de apoio analisados / Número  de pedidos de apoio distribuídos para análise)* 100</t>
  </si>
  <si>
    <t>SI MAR 2020; BD_DSI</t>
  </si>
  <si>
    <t>Ind 8</t>
  </si>
  <si>
    <t>(Número de PP validados/ Número PP devidamente formalizados) * 100</t>
  </si>
  <si>
    <t>SIFAP; BD_DSI</t>
  </si>
  <si>
    <t>Ind 9</t>
  </si>
  <si>
    <t>CENTRO 2030</t>
  </si>
  <si>
    <t>(dotação acumulada colocada a concurso pelo CENTRO2030/dotação total do CENTRO2030)*100</t>
  </si>
  <si>
    <t>Sistema de Informação do Programa Operacional</t>
  </si>
  <si>
    <t>Ind 10</t>
  </si>
  <si>
    <t>(n.º de avisos PAA abertos nos três quadrimestres/n.º de avisos planeados)*100</t>
  </si>
  <si>
    <t>Ind 11</t>
  </si>
  <si>
    <t>UACNB</t>
  </si>
  <si>
    <t xml:space="preserve"> Número de procedimentos implementados / Número total de procedimentos * 100</t>
  </si>
  <si>
    <t>Webgep</t>
  </si>
  <si>
    <t>Ind 12</t>
  </si>
  <si>
    <t>UDRA</t>
  </si>
  <si>
    <t>Média das taxas de execução (RICA+SIMA+ECPC+QPV+VPP)</t>
  </si>
  <si>
    <t>RICA/GESTAGRO; SIMA; ECPC/PORTAL CCDRC; QPV/E-MAIL; VPP/E-MAIL</t>
  </si>
  <si>
    <t>Ind 13</t>
  </si>
  <si>
    <t>UFISC</t>
  </si>
  <si>
    <t>Somatório do número de situações registadas</t>
  </si>
  <si>
    <t>Sistema de Informação da CCDRC (Aplicação Gestão de Processos - Webgep)</t>
  </si>
  <si>
    <t>Número considerado de excelência, face aos meios existentes e ao plano de fiscalização.</t>
  </si>
  <si>
    <t>Ind 14</t>
  </si>
  <si>
    <t>UOT</t>
  </si>
  <si>
    <t>Número de dias seguidos</t>
  </si>
  <si>
    <t>Ind 15</t>
  </si>
  <si>
    <t>USJAAL</t>
  </si>
  <si>
    <t>(Número de decisões tomadas/Número de processos entrados)* 100</t>
  </si>
  <si>
    <t>WEBGEP; auto verificação</t>
  </si>
  <si>
    <t>Ind 16</t>
  </si>
  <si>
    <t>(nº de pedidos de parecer despachados/nº de pedidos de parecer entrados)* 100</t>
  </si>
  <si>
    <t>Ind 17</t>
  </si>
  <si>
    <t>UOGRHF</t>
  </si>
  <si>
    <t>Média aritmética das pontuações atribuídas a todos os itens por todos os respondentes ao inquérito</t>
  </si>
  <si>
    <t>Relatório</t>
  </si>
  <si>
    <t>NOTAS EXPLICATIVAS</t>
  </si>
  <si>
    <t>Desenvolvimento de iniciativas relevantes que exigem elevada articulação com os agentes regionais, com vista à promoção da região, dos seus recursos e da CCDRC, I.P., capitalizando os instrumentos de política pública disponíveis. Serão contabilizado o número de iniciativas com este objetivo.</t>
  </si>
  <si>
    <t>Prazo de lançamento da 3.ª edição do Pacto Institucional para a Valorização da Economia Circular na Região Centro - número de dias, contados a partir do início do ano. Previsto o lançamento até 15 de dezembro de 2025, considerando valor crítico antecipar este lançamento para o final de novembro.</t>
  </si>
  <si>
    <t>Serão contabilizados os pareceres emitidos até 1 dia  útil antes do prazo legal, sobre pedidos relativos a operações urbanísticas (RJUE), localizadas em zonas de proteção de bens imóveis classificados, não afetos ao Património Cultural IP.</t>
  </si>
  <si>
    <t xml:space="preserve">Será contabilizado o número de dias de análise técnica das candidaturas efetuadas no âmbito do Programa de Apoio à Ação Cultural 2025, contados a partir do dia seguinte ao encerramento das candidaturas.  </t>
  </si>
  <si>
    <t>Considerados os pedidos de apoio distribuídos entre 01 de outubro de 2024 e 30 de setembro de 2025.</t>
  </si>
  <si>
    <t>Considerados os pedidos de pagamento distribuídos entre 01 de outubro de 2024 e 30 de setembro de 2025.</t>
  </si>
  <si>
    <t>Considerados os pedidos de apoio  distribuídos entre 01 de outubro de 2024 e 30 de setembro de 2025.</t>
  </si>
  <si>
    <t xml:space="preserve">Este indicador corresponde ao objetivo 1 - "Otimizar a abertura de avisos do PT2030", da Ação 2.-"Promover a previsibilidade na aplicação dos fundos europeus", que, de acordo com a orientação da PCM, de 26/11/2024, devem ser contemplados transversalmente pelo conjunto das CCDR </t>
  </si>
  <si>
    <t>Este indicador corresponde ao objetivo 2 - "Assegurar que os avisos planeados são concretizados", da Ação 2.-"Promover a previsibilidade na aplicação dos fundos europeus", que, de acordo com a orientação da PCM, de 26/11/2024, devem ser contemplados transversalmente pelo conjunto das CCDR</t>
  </si>
  <si>
    <t>Serão considerados os procedimentos de controlo e garantia de qualidade dos dados medidos na estação da qualidade do ar.</t>
  </si>
  <si>
    <t>O resultado será apurado com base na média de execução do Plano de Reporte Anual dos Sistema Estatísticos de Informação Agrária elaborado pela DPAA</t>
  </si>
  <si>
    <t>Serão contabilizadas todas as situações em que foi reposta a legalidade após notificação da CCDRC aos infratores. Onde Resolvidas - Cumprimento das normas legais aplicáveis após notificação aos infratores ou resultantes de orientações dadas pelos fiscais</t>
  </si>
  <si>
    <t>Será considerada a data de entrega à Tutela da Proposta do PROT Centro a 1 de novembro</t>
  </si>
  <si>
    <t>Serão consideradas todas as decisões tomadas em processos de contraordenação ambiental, RAN e Pecuária face face ao número total de processos entrados</t>
  </si>
  <si>
    <t>Serão considerados todos os pedidos de parecer despachados até 30 dias úteis face ao total de pedidos entrados no ano</t>
  </si>
  <si>
    <t>O índice de satisfação será apurado com base na aplicação de inquérito interno a todos os colaboradores</t>
  </si>
  <si>
    <t>BOM</t>
  </si>
  <si>
    <t>Realizado 2024</t>
  </si>
  <si>
    <t>ANEXO I – QUAR_2025_RESULTADOS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</si>
</sst>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\€"/>
  </numFmts>
  <fonts count="16" x14ac:knownFonts="1">
    <font>
      <sz val="11"/>
      <color rgb="FF000000"/>
      <name val="Calibri"/>
      <family val="2"/>
    </font>
    <font>
      <b/>
      <sz val="9"/>
      <color rgb="FFFFFFFF"/>
      <name val="Calibri"/>
      <family val="2"/>
    </font>
    <font>
      <b/>
      <sz val="9"/>
      <color rgb="FF000000"/>
      <name val="Calibri"/>
      <family val="2"/>
    </font>
    <font>
      <sz val="9"/>
      <color rgb="FF000000"/>
      <name val="Calibri"/>
      <family val="2"/>
    </font>
    <font>
      <b/>
      <sz val="14"/>
      <color rgb="FF4472C4"/>
      <name val="Calibri"/>
      <family val="2"/>
    </font>
    <font>
      <b/>
      <sz val="12"/>
      <color rgb="FF4472C4"/>
      <name val="Calibri"/>
      <family val="2"/>
    </font>
    <font>
      <sz val="11"/>
      <color rgb="FF4472C4"/>
      <name val="Calibri"/>
      <family val="2"/>
    </font>
    <font>
      <b/>
      <i/>
      <sz val="9"/>
      <color rgb="FF000000"/>
      <name val="Calibri"/>
      <family val="2"/>
    </font>
    <font>
      <b/>
      <sz val="9"/>
      <color rgb="FFFFFFFF"/>
      <name val="Verdana"/>
      <family val="2"/>
    </font>
    <font>
      <b/>
      <sz val="9"/>
      <color rgb="FF000000"/>
      <name val="Verdana"/>
      <family val="2"/>
    </font>
    <font>
      <b/>
      <sz val="9"/>
      <color rgb="FF4472C4"/>
      <name val="Verdana"/>
      <family val="2"/>
    </font>
    <font>
      <b/>
      <sz val="9"/>
      <color rgb="FF595959"/>
      <name val="Verdana"/>
      <family val="2"/>
    </font>
    <font>
      <b/>
      <sz val="8"/>
      <color rgb="FF595959"/>
      <name val="Calibri"/>
      <family val="2"/>
    </font>
    <font>
      <sz val="8"/>
      <color rgb="FFFFFFFF"/>
      <name val="Verdana"/>
      <family val="2"/>
    </font>
    <font>
      <sz val="9"/>
      <color rgb="FF000000"/>
      <name val="Verdana"/>
      <family val="2"/>
    </font>
    <font>
      <b/>
      <i/>
      <sz val="14"/>
      <color theme="0"/>
      <name val="Verdana"/>
      <family val="2"/>
    </font>
  </fonts>
  <fills count="10">
    <fill>
      <patternFill patternType="none"/>
    </fill>
    <fill>
      <patternFill patternType="gray125"/>
    </fill>
    <fill>
      <patternFill patternType="solid">
        <fgColor rgb="FF4472C4"/>
        <bgColor rgb="FF4472C4"/>
      </patternFill>
    </fill>
    <fill>
      <patternFill patternType="solid">
        <fgColor rgb="FFFFFFFF"/>
        <bgColor rgb="FFFFFFFF"/>
      </patternFill>
    </fill>
    <fill>
      <patternFill patternType="solid">
        <fgColor rgb="FFF5F5F5"/>
        <bgColor rgb="FFF5F5F5"/>
      </patternFill>
    </fill>
    <fill>
      <patternFill patternType="solid">
        <fgColor rgb="FFE3EAF6"/>
        <bgColor rgb="FFE3EAF6"/>
      </patternFill>
    </fill>
    <fill>
      <patternFill patternType="solid">
        <fgColor rgb="FFF2F2F2"/>
        <bgColor rgb="FFF2F2F2"/>
      </patternFill>
    </fill>
    <fill>
      <patternFill patternType="solid">
        <fgColor rgb="FFD9D9D9"/>
        <bgColor rgb="FFD9D9D9"/>
      </patternFill>
    </fill>
    <fill>
      <patternFill patternType="solid">
        <fgColor rgb="FFEEECE1"/>
        <bgColor rgb="FFEEECE1"/>
      </patternFill>
    </fill>
    <fill>
      <patternFill patternType="solid">
        <fgColor theme="8" tint="-0.249977111117893"/>
        <bgColor indexed="64"/>
      </patternFill>
    </fill>
  </fills>
  <borders count="6">
    <border>
      <left/>
      <right/>
      <top/>
      <bottom/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thick">
        <color rgb="FFFFFFFF"/>
      </left>
      <right style="thick">
        <color rgb="FFFFFFFF"/>
      </right>
      <top style="thick">
        <color rgb="FFFFFFFF"/>
      </top>
      <bottom/>
      <diagonal/>
    </border>
    <border>
      <left style="thick">
        <color rgb="FFFFFFFF"/>
      </left>
      <right style="thick">
        <color rgb="FFFFFFFF"/>
      </right>
      <top/>
      <bottom/>
      <diagonal/>
    </border>
    <border>
      <left style="thick">
        <color rgb="FFFFFFFF"/>
      </left>
      <right style="thick">
        <color rgb="FFFFFFFF"/>
      </right>
      <top/>
      <bottom style="thick">
        <color rgb="FFFFFFFF"/>
      </bottom>
      <diagonal/>
    </border>
    <border>
      <left/>
      <right/>
      <top style="thick">
        <color rgb="FFFFFFFF"/>
      </top>
      <bottom style="thick">
        <color rgb="FFFFFFFF"/>
      </bottom>
      <diagonal/>
    </border>
  </borders>
  <cellStyleXfs count="1">
    <xf numFmtId="0" fontId="0" fillId="0" borderId="0" applyBorder="0"/>
  </cellStyleXfs>
  <cellXfs count="98">
    <xf numFmtId="0" fontId="0" fillId="0" borderId="0" xfId="0"/>
    <xf numFmtId="0" fontId="0" fillId="0" borderId="0" xfId="0" applyNumberFormat="1" applyFill="1" applyAlignment="1" applyProtection="1"/>
    <xf numFmtId="0" fontId="0" fillId="0" borderId="0" xfId="0" applyNumberFormat="1" applyFill="1" applyAlignment="1" applyProtection="1">
      <alignment vertical="top"/>
    </xf>
    <xf numFmtId="0" fontId="1" fillId="2" borderId="1" xfId="0" applyNumberFormat="1" applyFont="1" applyFill="1" applyBorder="1" applyAlignment="1" applyProtection="1">
      <alignment horizontal="left" vertical="center" indent="2"/>
    </xf>
    <xf numFmtId="0" fontId="1" fillId="2" borderId="1" xfId="0" applyNumberFormat="1" applyFont="1" applyFill="1" applyBorder="1" applyAlignment="1" applyProtection="1">
      <alignment vertical="center"/>
    </xf>
    <xf numFmtId="0" fontId="1" fillId="2" borderId="1" xfId="0" applyNumberFormat="1" applyFont="1" applyFill="1" applyBorder="1" applyAlignment="1" applyProtection="1">
      <alignment horizontal="center" vertical="center"/>
    </xf>
    <xf numFmtId="0" fontId="1" fillId="2" borderId="1" xfId="0" applyNumberFormat="1" applyFont="1" applyFill="1" applyBorder="1" applyAlignment="1" applyProtection="1">
      <alignment horizontal="center" vertical="center" wrapText="1"/>
    </xf>
    <xf numFmtId="10" fontId="3" fillId="4" borderId="1" xfId="0" applyNumberFormat="1" applyFont="1" applyFill="1" applyBorder="1" applyAlignment="1" applyProtection="1">
      <alignment vertical="center"/>
    </xf>
    <xf numFmtId="0" fontId="5" fillId="0" borderId="0" xfId="0" applyNumberFormat="1" applyFont="1" applyFill="1" applyAlignment="1" applyProtection="1">
      <alignment horizontal="right" vertical="center"/>
    </xf>
    <xf numFmtId="10" fontId="5" fillId="0" borderId="0" xfId="0" applyNumberFormat="1" applyFont="1" applyFill="1" applyAlignment="1" applyProtection="1">
      <alignment vertical="center"/>
    </xf>
    <xf numFmtId="0" fontId="1" fillId="2" borderId="1" xfId="0" applyNumberFormat="1" applyFont="1" applyFill="1" applyBorder="1" applyAlignment="1" applyProtection="1">
      <alignment horizontal="left" vertical="center" wrapText="1" indent="1"/>
    </xf>
    <xf numFmtId="0" fontId="1" fillId="2" borderId="1" xfId="0" applyNumberFormat="1" applyFont="1" applyFill="1" applyBorder="1" applyAlignment="1" applyProtection="1">
      <alignment horizontal="right" vertical="center"/>
    </xf>
    <xf numFmtId="10" fontId="1" fillId="2" borderId="1" xfId="0" applyNumberFormat="1" applyFont="1" applyFill="1" applyBorder="1" applyAlignment="1" applyProtection="1">
      <alignment horizontal="center" vertical="center"/>
    </xf>
    <xf numFmtId="0" fontId="2" fillId="5" borderId="1" xfId="0" applyNumberFormat="1" applyFont="1" applyFill="1" applyBorder="1" applyAlignment="1" applyProtection="1">
      <alignment horizontal="center" vertical="center" wrapText="1"/>
    </xf>
    <xf numFmtId="0" fontId="2" fillId="6" borderId="1" xfId="0" applyNumberFormat="1" applyFont="1" applyFill="1" applyBorder="1" applyAlignment="1" applyProtection="1">
      <alignment horizontal="left" vertical="center" indent="1"/>
    </xf>
    <xf numFmtId="0" fontId="3" fillId="6" borderId="1" xfId="0" applyNumberFormat="1" applyFont="1" applyFill="1" applyBorder="1" applyAlignment="1" applyProtection="1">
      <alignment horizontal="center" vertical="center" wrapText="1"/>
    </xf>
    <xf numFmtId="0" fontId="3" fillId="6" borderId="1" xfId="0" applyNumberFormat="1" applyFont="1" applyFill="1" applyBorder="1" applyAlignment="1" applyProtection="1">
      <alignment horizontal="center" vertical="center"/>
    </xf>
    <xf numFmtId="10" fontId="3" fillId="6" borderId="1" xfId="0" applyNumberFormat="1" applyFont="1" applyFill="1" applyBorder="1" applyAlignment="1" applyProtection="1">
      <alignment horizontal="center" vertical="center"/>
    </xf>
    <xf numFmtId="10" fontId="2" fillId="7" borderId="0" xfId="0" applyNumberFormat="1" applyFont="1" applyFill="1" applyAlignment="1" applyProtection="1">
      <alignment vertical="center"/>
    </xf>
    <xf numFmtId="0" fontId="8" fillId="2" borderId="1" xfId="0" applyNumberFormat="1" applyFont="1" applyFill="1" applyBorder="1" applyAlignment="1" applyProtection="1">
      <alignment horizontal="center" vertical="center" wrapText="1"/>
    </xf>
    <xf numFmtId="0" fontId="9" fillId="6" borderId="1" xfId="0" applyNumberFormat="1" applyFont="1" applyFill="1" applyBorder="1" applyAlignment="1" applyProtection="1">
      <alignment horizontal="center" vertical="center" wrapText="1"/>
    </xf>
    <xf numFmtId="10" fontId="11" fillId="8" borderId="1" xfId="0" applyNumberFormat="1" applyFont="1" applyFill="1" applyBorder="1" applyAlignment="1" applyProtection="1">
      <alignment horizontal="center" vertical="center"/>
    </xf>
    <xf numFmtId="10" fontId="11" fillId="6" borderId="1" xfId="0" applyNumberFormat="1" applyFont="1" applyFill="1" applyBorder="1" applyAlignment="1" applyProtection="1">
      <alignment horizontal="center" vertical="center"/>
    </xf>
    <xf numFmtId="10" fontId="12" fillId="6" borderId="1" xfId="0" applyNumberFormat="1" applyFont="1" applyFill="1" applyBorder="1" applyAlignment="1" applyProtection="1">
      <alignment horizontal="center" vertical="center"/>
    </xf>
    <xf numFmtId="0" fontId="1" fillId="2" borderId="1" xfId="0" applyNumberFormat="1" applyFont="1" applyFill="1" applyBorder="1" applyAlignment="1" applyProtection="1">
      <alignment horizontal="right" vertical="center" wrapText="1"/>
    </xf>
    <xf numFmtId="0" fontId="1" fillId="2" borderId="1" xfId="0" applyNumberFormat="1" applyFont="1" applyFill="1" applyBorder="1" applyAlignment="1" applyProtection="1">
      <alignment horizontal="left" vertical="center"/>
    </xf>
    <xf numFmtId="0" fontId="3" fillId="8" borderId="1" xfId="0" applyNumberFormat="1" applyFont="1" applyFill="1" applyBorder="1" applyAlignment="1" applyProtection="1">
      <alignment horizontal="center" vertical="center"/>
    </xf>
    <xf numFmtId="4" fontId="3" fillId="8" borderId="1" xfId="0" applyNumberFormat="1" applyFont="1" applyFill="1" applyBorder="1" applyAlignment="1" applyProtection="1">
      <alignment horizontal="center" vertical="center"/>
    </xf>
    <xf numFmtId="10" fontId="3" fillId="8" borderId="1" xfId="0" applyNumberFormat="1" applyFont="1" applyFill="1" applyBorder="1" applyAlignment="1" applyProtection="1">
      <alignment horizontal="center" vertical="center"/>
    </xf>
    <xf numFmtId="0" fontId="3" fillId="7" borderId="1" xfId="0" applyNumberFormat="1" applyFont="1" applyFill="1" applyBorder="1" applyAlignment="1" applyProtection="1">
      <alignment horizontal="center" vertical="center"/>
    </xf>
    <xf numFmtId="4" fontId="3" fillId="7" borderId="1" xfId="0" applyNumberFormat="1" applyFont="1" applyFill="1" applyBorder="1" applyAlignment="1" applyProtection="1">
      <alignment horizontal="center" vertical="center"/>
    </xf>
    <xf numFmtId="10" fontId="3" fillId="7" borderId="1" xfId="0" applyNumberFormat="1" applyFont="1" applyFill="1" applyBorder="1" applyAlignment="1" applyProtection="1">
      <alignment horizontal="center" vertical="center"/>
    </xf>
    <xf numFmtId="0" fontId="13" fillId="2" borderId="1" xfId="0" applyNumberFormat="1" applyFont="1" applyFill="1" applyBorder="1" applyAlignment="1" applyProtection="1">
      <alignment horizontal="center" vertical="center" wrapText="1"/>
    </xf>
    <xf numFmtId="0" fontId="14" fillId="8" borderId="1" xfId="0" applyNumberFormat="1" applyFont="1" applyFill="1" applyBorder="1" applyAlignment="1" applyProtection="1">
      <alignment horizontal="center" vertical="center"/>
    </xf>
    <xf numFmtId="164" fontId="2" fillId="7" borderId="1" xfId="0" applyNumberFormat="1" applyFont="1" applyFill="1" applyBorder="1" applyAlignment="1" applyProtection="1">
      <alignment horizontal="right" vertical="center"/>
    </xf>
    <xf numFmtId="10" fontId="2" fillId="7" borderId="1" xfId="0" applyNumberFormat="1" applyFont="1" applyFill="1" applyBorder="1" applyAlignment="1" applyProtection="1">
      <alignment horizontal="right" vertical="center"/>
    </xf>
    <xf numFmtId="164" fontId="3" fillId="8" borderId="1" xfId="0" applyNumberFormat="1" applyFont="1" applyFill="1" applyBorder="1" applyAlignment="1" applyProtection="1">
      <alignment horizontal="right" vertical="center"/>
    </xf>
    <xf numFmtId="10" fontId="3" fillId="8" borderId="1" xfId="0" applyNumberFormat="1" applyFont="1" applyFill="1" applyBorder="1" applyAlignment="1" applyProtection="1">
      <alignment horizontal="right" vertical="center"/>
    </xf>
    <xf numFmtId="0" fontId="3" fillId="6" borderId="1" xfId="0" applyNumberFormat="1" applyFont="1" applyFill="1" applyBorder="1" applyAlignment="1" applyProtection="1">
      <alignment horizontal="left" vertical="center" wrapText="1"/>
    </xf>
    <xf numFmtId="0" fontId="15" fillId="9" borderId="0" xfId="0" applyFont="1" applyFill="1" applyAlignment="1">
      <alignment horizontal="center" vertical="center"/>
    </xf>
    <xf numFmtId="0" fontId="3" fillId="6" borderId="1" xfId="0" applyNumberFormat="1" applyFont="1" applyFill="1" applyBorder="1" applyAlignment="1" applyProtection="1">
      <alignment horizontal="left" vertical="center" wrapText="1"/>
    </xf>
    <xf numFmtId="0" fontId="1" fillId="2" borderId="1" xfId="0" applyNumberFormat="1" applyFont="1" applyFill="1" applyBorder="1" applyAlignment="1" applyProtection="1">
      <alignment horizontal="center" vertical="center"/>
    </xf>
    <xf numFmtId="0" fontId="1" fillId="2" borderId="1" xfId="0" applyNumberFormat="1" applyFont="1" applyFill="1" applyBorder="1" applyAlignment="1" applyProtection="1">
      <alignment horizontal="center" vertical="center" wrapText="1"/>
    </xf>
    <xf numFmtId="0" fontId="2" fillId="7" borderId="1" xfId="0" applyNumberFormat="1" applyFont="1" applyFill="1" applyBorder="1" applyAlignment="1" applyProtection="1">
      <alignment horizontal="left" vertical="center"/>
    </xf>
    <xf numFmtId="0" fontId="2" fillId="7" borderId="1" xfId="0" applyNumberFormat="1" applyFont="1" applyFill="1" applyBorder="1" applyAlignment="1" applyProtection="1">
      <alignment vertical="center"/>
    </xf>
    <xf numFmtId="0" fontId="2" fillId="7" borderId="1" xfId="0" applyNumberFormat="1" applyFont="1" applyFill="1" applyBorder="1" applyAlignment="1" applyProtection="1">
      <alignment horizontal="right" vertical="center"/>
    </xf>
    <xf numFmtId="164" fontId="2" fillId="7" borderId="1" xfId="0" applyNumberFormat="1" applyFont="1" applyFill="1" applyBorder="1" applyAlignment="1" applyProtection="1">
      <alignment horizontal="right" vertical="center"/>
    </xf>
    <xf numFmtId="0" fontId="3" fillId="8" borderId="1" xfId="0" applyNumberFormat="1" applyFont="1" applyFill="1" applyBorder="1" applyAlignment="1" applyProtection="1">
      <alignment horizontal="left" vertical="center" indent="2"/>
    </xf>
    <xf numFmtId="0" fontId="3" fillId="8" borderId="1" xfId="0" applyNumberFormat="1" applyFont="1" applyFill="1" applyBorder="1" applyAlignment="1" applyProtection="1">
      <alignment vertical="center"/>
    </xf>
    <xf numFmtId="0" fontId="3" fillId="8" borderId="1" xfId="0" applyNumberFormat="1" applyFont="1" applyFill="1" applyBorder="1" applyAlignment="1" applyProtection="1">
      <alignment horizontal="right" vertical="center"/>
    </xf>
    <xf numFmtId="164" fontId="3" fillId="8" borderId="1" xfId="0" applyNumberFormat="1" applyFont="1" applyFill="1" applyBorder="1" applyAlignment="1" applyProtection="1">
      <alignment horizontal="right" vertical="center"/>
    </xf>
    <xf numFmtId="0" fontId="3" fillId="7" borderId="1" xfId="0" applyNumberFormat="1" applyFont="1" applyFill="1" applyBorder="1" applyAlignment="1" applyProtection="1">
      <alignment horizontal="center" vertical="center"/>
    </xf>
    <xf numFmtId="0" fontId="1" fillId="2" borderId="1" xfId="0" applyNumberFormat="1" applyFont="1" applyFill="1" applyBorder="1" applyAlignment="1" applyProtection="1">
      <alignment horizontal="left" vertical="center" indent="2"/>
    </xf>
    <xf numFmtId="0" fontId="1" fillId="2" borderId="1" xfId="0" applyNumberFormat="1" applyFont="1" applyFill="1" applyBorder="1" applyAlignment="1" applyProtection="1">
      <alignment horizontal="left" vertical="center"/>
    </xf>
    <xf numFmtId="0" fontId="2" fillId="0" borderId="1" xfId="0" applyNumberFormat="1" applyFont="1" applyFill="1" applyBorder="1" applyAlignment="1" applyProtection="1">
      <alignment horizontal="left"/>
    </xf>
    <xf numFmtId="0" fontId="1" fillId="2" borderId="1" xfId="0" applyNumberFormat="1" applyFont="1" applyFill="1" applyBorder="1" applyAlignment="1" applyProtection="1">
      <alignment vertical="center"/>
    </xf>
    <xf numFmtId="0" fontId="3" fillId="8" borderId="1" xfId="0" applyNumberFormat="1" applyFont="1" applyFill="1" applyBorder="1" applyAlignment="1" applyProtection="1">
      <alignment horizontal="center" vertical="center"/>
    </xf>
    <xf numFmtId="10" fontId="11" fillId="8" borderId="1" xfId="0" applyNumberFormat="1" applyFont="1" applyFill="1" applyBorder="1" applyAlignment="1" applyProtection="1">
      <alignment horizontal="center" vertical="center"/>
    </xf>
    <xf numFmtId="0" fontId="11" fillId="8" borderId="1" xfId="0" applyNumberFormat="1" applyFont="1" applyFill="1" applyBorder="1" applyAlignment="1" applyProtection="1">
      <alignment horizontal="center" vertical="center"/>
    </xf>
    <xf numFmtId="0" fontId="10" fillId="8" borderId="1" xfId="0" applyNumberFormat="1" applyFont="1" applyFill="1" applyBorder="1" applyAlignment="1" applyProtection="1">
      <alignment horizontal="center" vertical="center"/>
    </xf>
    <xf numFmtId="0" fontId="11" fillId="8" borderId="1" xfId="0" applyNumberFormat="1" applyFont="1" applyFill="1" applyBorder="1" applyAlignment="1" applyProtection="1">
      <alignment horizontal="left" vertical="center" wrapText="1" indent="2"/>
    </xf>
    <xf numFmtId="0" fontId="11" fillId="8" borderId="1" xfId="0" applyNumberFormat="1" applyFont="1" applyFill="1" applyBorder="1" applyAlignment="1" applyProtection="1">
      <alignment horizontal="left" vertical="center"/>
    </xf>
    <xf numFmtId="0" fontId="10" fillId="6" borderId="5" xfId="0" applyNumberFormat="1" applyFont="1" applyFill="1" applyBorder="1" applyAlignment="1" applyProtection="1">
      <alignment horizontal="center" vertical="center"/>
    </xf>
    <xf numFmtId="10" fontId="11" fillId="6" borderId="5" xfId="0" applyNumberFormat="1" applyFont="1" applyFill="1" applyBorder="1" applyAlignment="1" applyProtection="1">
      <alignment horizontal="center" vertical="center"/>
    </xf>
    <xf numFmtId="0" fontId="11" fillId="6" borderId="5" xfId="0" applyNumberFormat="1" applyFont="1" applyFill="1" applyBorder="1" applyAlignment="1" applyProtection="1">
      <alignment horizontal="center" vertical="center"/>
    </xf>
    <xf numFmtId="0" fontId="9" fillId="6" borderId="1" xfId="0" applyNumberFormat="1" applyFont="1" applyFill="1" applyBorder="1" applyAlignment="1" applyProtection="1">
      <alignment horizontal="right" vertical="center"/>
    </xf>
    <xf numFmtId="10" fontId="9" fillId="6" borderId="1" xfId="0" applyNumberFormat="1" applyFont="1" applyFill="1" applyBorder="1" applyAlignment="1" applyProtection="1">
      <alignment horizontal="center" vertical="center"/>
    </xf>
    <xf numFmtId="0" fontId="9" fillId="6" borderId="1" xfId="0" applyNumberFormat="1" applyFont="1" applyFill="1" applyBorder="1" applyAlignment="1" applyProtection="1">
      <alignment horizontal="center" vertical="center"/>
    </xf>
    <xf numFmtId="0" fontId="8" fillId="2" borderId="1" xfId="0" applyNumberFormat="1" applyFont="1" applyFill="1" applyBorder="1" applyAlignment="1" applyProtection="1">
      <alignment horizontal="center" vertical="center"/>
    </xf>
    <xf numFmtId="0" fontId="8" fillId="2" borderId="1" xfId="0" applyNumberFormat="1" applyFont="1" applyFill="1" applyBorder="1" applyAlignment="1" applyProtection="1">
      <alignment horizontal="center" vertical="center" wrapText="1"/>
    </xf>
    <xf numFmtId="0" fontId="2" fillId="7" borderId="0" xfId="0" applyNumberFormat="1" applyFont="1" applyFill="1" applyAlignment="1" applyProtection="1">
      <alignment horizontal="right" vertical="center"/>
    </xf>
    <xf numFmtId="0" fontId="6" fillId="6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ill="1" applyAlignment="1" applyProtection="1">
      <alignment wrapText="1"/>
    </xf>
    <xf numFmtId="0" fontId="1" fillId="2" borderId="2" xfId="0" applyNumberFormat="1" applyFont="1" applyFill="1" applyBorder="1" applyAlignment="1" applyProtection="1">
      <alignment horizontal="center" vertical="center"/>
    </xf>
    <xf numFmtId="0" fontId="1" fillId="2" borderId="3" xfId="0" applyNumberFormat="1" applyFont="1" applyFill="1" applyBorder="1" applyAlignment="1" applyProtection="1"/>
    <xf numFmtId="10" fontId="1" fillId="2" borderId="3" xfId="0" applyNumberFormat="1" applyFont="1" applyFill="1" applyBorder="1" applyAlignment="1" applyProtection="1">
      <alignment horizontal="center" vertical="center"/>
    </xf>
    <xf numFmtId="0" fontId="1" fillId="2" borderId="3" xfId="0" applyNumberFormat="1" applyFont="1" applyFill="1" applyBorder="1" applyAlignment="1" applyProtection="1">
      <alignment horizontal="center" vertical="center"/>
    </xf>
    <xf numFmtId="0" fontId="2" fillId="6" borderId="4" xfId="0" applyNumberFormat="1" applyFont="1" applyFill="1" applyBorder="1" applyAlignment="1" applyProtection="1">
      <alignment horizontal="center" vertical="center"/>
    </xf>
    <xf numFmtId="10" fontId="3" fillId="6" borderId="4" xfId="0" applyNumberFormat="1" applyFont="1" applyFill="1" applyBorder="1" applyAlignment="1" applyProtection="1">
      <alignment horizontal="center" vertical="center"/>
    </xf>
    <xf numFmtId="0" fontId="3" fillId="6" borderId="4" xfId="0" applyNumberFormat="1" applyFont="1" applyFill="1" applyBorder="1" applyAlignment="1" applyProtection="1">
      <alignment horizontal="center" vertical="center"/>
    </xf>
    <xf numFmtId="0" fontId="2" fillId="6" borderId="1" xfId="0" applyNumberFormat="1" applyFont="1" applyFill="1" applyBorder="1" applyAlignment="1" applyProtection="1">
      <alignment horizontal="center" vertical="center"/>
    </xf>
    <xf numFmtId="0" fontId="7" fillId="6" borderId="1" xfId="0" applyNumberFormat="1" applyFont="1" applyFill="1" applyBorder="1" applyAlignment="1" applyProtection="1">
      <alignment horizontal="center" vertical="center"/>
    </xf>
    <xf numFmtId="0" fontId="3" fillId="6" borderId="1" xfId="0" applyNumberFormat="1" applyFont="1" applyFill="1" applyBorder="1" applyAlignment="1" applyProtection="1">
      <alignment vertical="center" wrapText="1"/>
    </xf>
    <xf numFmtId="0" fontId="3" fillId="6" borderId="1" xfId="0" applyNumberFormat="1" applyFont="1" applyFill="1" applyBorder="1" applyAlignment="1" applyProtection="1">
      <alignment vertical="center"/>
    </xf>
    <xf numFmtId="0" fontId="1" fillId="2" borderId="1" xfId="0" applyNumberFormat="1" applyFont="1" applyFill="1" applyBorder="1" applyAlignment="1" applyProtection="1">
      <alignment horizontal="left" vertical="center" indent="1"/>
    </xf>
    <xf numFmtId="0" fontId="2" fillId="5" borderId="1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Alignment="1" applyProtection="1">
      <alignment horizontal="left" vertical="center" indent="2"/>
    </xf>
    <xf numFmtId="0" fontId="4" fillId="0" borderId="0" xfId="0" applyNumberFormat="1" applyFont="1" applyFill="1" applyAlignment="1" applyProtection="1">
      <alignment vertical="center"/>
    </xf>
    <xf numFmtId="0" fontId="2" fillId="4" borderId="1" xfId="0" applyNumberFormat="1" applyFont="1" applyFill="1" applyBorder="1" applyAlignment="1" applyProtection="1">
      <alignment horizontal="left" vertical="center" indent="1"/>
    </xf>
    <xf numFmtId="0" fontId="3" fillId="4" borderId="1" xfId="0" applyNumberFormat="1" applyFont="1" applyFill="1" applyBorder="1" applyAlignment="1" applyProtection="1">
      <alignment vertical="center"/>
    </xf>
    <xf numFmtId="0" fontId="0" fillId="0" borderId="0" xfId="0" applyNumberFormat="1" applyFill="1" applyAlignment="1" applyProtection="1"/>
    <xf numFmtId="0" fontId="0" fillId="0" borderId="0" xfId="0" applyNumberFormat="1" applyFill="1" applyAlignment="1" applyProtection="1">
      <alignment vertical="top"/>
    </xf>
    <xf numFmtId="0" fontId="0" fillId="0" borderId="0" xfId="0" applyNumberFormat="1" applyFill="1" applyAlignment="1" applyProtection="1">
      <alignment vertical="top" wrapText="1"/>
    </xf>
    <xf numFmtId="0" fontId="2" fillId="3" borderId="0" xfId="0" applyNumberFormat="1" applyFont="1" applyFill="1" applyAlignment="1" applyProtection="1">
      <alignment horizontal="left" vertical="center"/>
    </xf>
    <xf numFmtId="0" fontId="2" fillId="3" borderId="0" xfId="0" applyNumberFormat="1" applyFont="1" applyFill="1" applyAlignment="1" applyProtection="1">
      <alignment vertical="center"/>
    </xf>
    <xf numFmtId="0" fontId="2" fillId="3" borderId="0" xfId="0" applyNumberFormat="1" applyFont="1" applyFill="1" applyAlignment="1" applyProtection="1">
      <alignment horizontal="left" vertical="center" wrapText="1"/>
    </xf>
    <xf numFmtId="0" fontId="1" fillId="2" borderId="0" xfId="0" applyNumberFormat="1" applyFont="1" applyFill="1" applyAlignment="1" applyProtection="1">
      <alignment horizontal="left" vertical="center" indent="1"/>
    </xf>
    <xf numFmtId="0" fontId="1" fillId="2" borderId="0" xfId="0" applyNumberFormat="1" applyFont="1" applyFill="1" applyAlignment="1" applyProtection="1">
      <alignment vertical="center"/>
    </xf>
  </cellXfs>
  <cellStyles count="1">
    <cellStyle name="Normal" xfId="0" builtinId="0"/>
  </cellStyles>
  <dxfs count="84">
    <dxf>
      <font>
        <color rgb="FF0000FF"/>
      </font>
    </dxf>
    <dxf>
      <font>
        <color rgb="FFFF0000"/>
      </font>
    </dxf>
    <dxf>
      <font>
        <color rgb="FF008000"/>
      </font>
    </dxf>
    <dxf>
      <font>
        <color rgb="FF0000FF"/>
      </font>
    </dxf>
    <dxf>
      <font>
        <color rgb="FFFF0000"/>
      </font>
    </dxf>
    <dxf>
      <font>
        <color rgb="FF008000"/>
      </font>
    </dxf>
    <dxf>
      <font>
        <color rgb="FF0000FF"/>
      </font>
    </dxf>
    <dxf>
      <font>
        <color rgb="FFFF0000"/>
      </font>
    </dxf>
    <dxf>
      <font>
        <color rgb="FF008000"/>
      </font>
    </dxf>
    <dxf>
      <font>
        <color rgb="FF0000FF"/>
      </font>
    </dxf>
    <dxf>
      <font>
        <color rgb="FFFF0000"/>
      </font>
    </dxf>
    <dxf>
      <font>
        <color rgb="FF008000"/>
      </font>
    </dxf>
    <dxf>
      <font>
        <color rgb="FF0000FF"/>
      </font>
    </dxf>
    <dxf>
      <font>
        <color rgb="FFFF0000"/>
      </font>
    </dxf>
    <dxf>
      <font>
        <color rgb="FF008000"/>
      </font>
    </dxf>
    <dxf>
      <font>
        <color rgb="FF0000FF"/>
      </font>
    </dxf>
    <dxf>
      <font>
        <color rgb="FFFF0000"/>
      </font>
    </dxf>
    <dxf>
      <font>
        <color rgb="FF008000"/>
      </font>
    </dxf>
    <dxf>
      <font>
        <color rgb="FF0000FF"/>
      </font>
    </dxf>
    <dxf>
      <font>
        <color rgb="FFFF0000"/>
      </font>
    </dxf>
    <dxf>
      <font>
        <color rgb="FF008000"/>
      </font>
    </dxf>
    <dxf>
      <font>
        <color rgb="FFFF0000"/>
      </font>
    </dxf>
    <dxf>
      <font>
        <color rgb="FF008000"/>
      </font>
    </dxf>
    <dxf>
      <font>
        <color rgb="FF0000FF"/>
      </font>
    </dxf>
    <dxf>
      <font>
        <color rgb="FFFF0000"/>
      </font>
    </dxf>
    <dxf>
      <font>
        <color rgb="FF008000"/>
      </font>
    </dxf>
    <dxf>
      <font>
        <color rgb="FF0000FF"/>
      </font>
    </dxf>
    <dxf>
      <font>
        <color rgb="FFFF0000"/>
      </font>
    </dxf>
    <dxf>
      <font>
        <color rgb="FF008000"/>
      </font>
    </dxf>
    <dxf>
      <font>
        <color rgb="FF0000FF"/>
      </font>
    </dxf>
    <dxf>
      <font>
        <color rgb="FFFF0000"/>
      </font>
    </dxf>
    <dxf>
      <font>
        <color rgb="FF008000"/>
      </font>
    </dxf>
    <dxf>
      <font>
        <color rgb="FF0000FF"/>
      </font>
    </dxf>
    <dxf>
      <font>
        <color rgb="FFFF0000"/>
      </font>
    </dxf>
    <dxf>
      <font>
        <color rgb="FF008000"/>
      </font>
    </dxf>
    <dxf>
      <font>
        <color rgb="FF0000FF"/>
      </font>
    </dxf>
    <dxf>
      <font>
        <color rgb="FFFF0000"/>
      </font>
    </dxf>
    <dxf>
      <font>
        <color rgb="FF008000"/>
      </font>
    </dxf>
    <dxf>
      <font>
        <color rgb="FF0000FF"/>
      </font>
    </dxf>
    <dxf>
      <font>
        <color rgb="FFFF0000"/>
      </font>
    </dxf>
    <dxf>
      <font>
        <color rgb="FF008000"/>
      </font>
    </dxf>
    <dxf>
      <font>
        <color rgb="FF0000FF"/>
      </font>
    </dxf>
    <dxf>
      <font>
        <color rgb="FFFF0000"/>
      </font>
    </dxf>
    <dxf>
      <font>
        <color rgb="FF008000"/>
      </font>
    </dxf>
    <dxf>
      <font>
        <color rgb="FF0000FF"/>
      </font>
    </dxf>
    <dxf>
      <font>
        <color rgb="FFFF0000"/>
      </font>
    </dxf>
    <dxf>
      <font>
        <color rgb="FF008000"/>
      </font>
    </dxf>
    <dxf>
      <font>
        <color rgb="FF0000FF"/>
      </font>
    </dxf>
    <dxf>
      <font>
        <color rgb="FFFF0000"/>
      </font>
    </dxf>
    <dxf>
      <font>
        <color rgb="FF008000"/>
      </font>
    </dxf>
    <dxf>
      <font>
        <color rgb="FF0000FF"/>
      </font>
    </dxf>
    <dxf>
      <font>
        <color rgb="FFFF0000"/>
      </font>
    </dxf>
    <dxf>
      <font>
        <color rgb="FF008000"/>
      </font>
    </dxf>
    <dxf>
      <font>
        <color rgb="FF0000FF"/>
      </font>
    </dxf>
    <dxf>
      <font>
        <color rgb="FFFF0000"/>
      </font>
    </dxf>
    <dxf>
      <font>
        <color rgb="FF008000"/>
      </font>
    </dxf>
    <dxf>
      <font>
        <color rgb="FF0000FF"/>
      </font>
    </dxf>
    <dxf>
      <font>
        <color rgb="FFFF0000"/>
      </font>
    </dxf>
    <dxf>
      <font>
        <color rgb="FF008000"/>
      </font>
    </dxf>
    <dxf>
      <font>
        <color rgb="FF0000FF"/>
      </font>
    </dxf>
    <dxf>
      <font>
        <color rgb="FFFF0000"/>
      </font>
    </dxf>
    <dxf>
      <font>
        <color rgb="FF008000"/>
      </font>
    </dxf>
    <dxf>
      <font>
        <color rgb="FF0000FF"/>
      </font>
    </dxf>
    <dxf>
      <font>
        <color rgb="FFFF0000"/>
      </font>
    </dxf>
    <dxf>
      <font>
        <color rgb="FF008000"/>
      </font>
    </dxf>
    <dxf>
      <font>
        <color rgb="FF0000FF"/>
      </font>
    </dxf>
    <dxf>
      <font>
        <color rgb="FFFF0000"/>
      </font>
    </dxf>
    <dxf>
      <font>
        <color rgb="FF008000"/>
      </font>
    </dxf>
    <dxf>
      <font>
        <color rgb="FF0000FF"/>
      </font>
    </dxf>
    <dxf>
      <font>
        <color rgb="FFFF0000"/>
      </font>
    </dxf>
    <dxf>
      <font>
        <color rgb="FF008000"/>
      </font>
    </dxf>
    <dxf>
      <font>
        <color rgb="FF0000FF"/>
      </font>
    </dxf>
    <dxf>
      <font>
        <color rgb="FFFF0000"/>
      </font>
    </dxf>
    <dxf>
      <font>
        <color rgb="FF008000"/>
      </font>
    </dxf>
    <dxf>
      <font>
        <color rgb="FF0000FF"/>
      </font>
    </dxf>
    <dxf>
      <font>
        <color rgb="FFFF0000"/>
      </font>
    </dxf>
    <dxf>
      <font>
        <color rgb="FF008000"/>
      </font>
    </dxf>
    <dxf>
      <font>
        <color rgb="FF0000FF"/>
      </font>
    </dxf>
    <dxf>
      <font>
        <color rgb="FFFF0000"/>
      </font>
    </dxf>
    <dxf>
      <font>
        <color rgb="FF008000"/>
      </font>
    </dxf>
    <dxf>
      <font>
        <color rgb="FF0000FF"/>
      </font>
    </dxf>
    <dxf>
      <font>
        <color rgb="FFFF0000"/>
      </font>
    </dxf>
    <dxf>
      <font>
        <color rgb="FF008000"/>
      </font>
    </dxf>
    <dxf>
      <font>
        <color rgb="FF0000FF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QUAR_2025_RESULTAD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E_OP"/>
      <sheetName val="ResumoGeral"/>
      <sheetName val="Exec.Quar"/>
      <sheetName val="Mem.Descr."/>
    </sheetNames>
    <sheetDataSet>
      <sheetData sheetId="0">
        <row r="3">
          <cell r="E3">
            <v>1.1747000000000001</v>
          </cell>
        </row>
        <row r="7">
          <cell r="E7">
            <v>1.5616400000000001</v>
          </cell>
        </row>
        <row r="10">
          <cell r="E10">
            <v>1.1848000000000001</v>
          </cell>
        </row>
        <row r="12">
          <cell r="E12">
            <v>1.6561999999999999</v>
          </cell>
        </row>
        <row r="16">
          <cell r="E16">
            <v>1.3726700000000001</v>
          </cell>
        </row>
        <row r="18">
          <cell r="E18">
            <v>1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DE25DC-AA6B-4618-A499-A6DE7BA4FEFC}">
  <sheetPr>
    <tabColor rgb="FFFFA500"/>
  </sheetPr>
  <dimension ref="B1:Y160"/>
  <sheetViews>
    <sheetView tabSelected="1" zoomScale="90" zoomScaleNormal="90" workbookViewId="0">
      <selection activeCell="D10" sqref="D10:P10"/>
    </sheetView>
  </sheetViews>
  <sheetFormatPr defaultColWidth="9.109375" defaultRowHeight="14.4" x14ac:dyDescent="0.3"/>
  <cols>
    <col min="1" max="1" width="1.6640625" style="1" customWidth="1"/>
    <col min="2" max="2" width="7.6640625" style="1" customWidth="1"/>
    <col min="3" max="3" width="36.109375" style="1" customWidth="1"/>
    <col min="4" max="5" width="10.5546875" style="1" customWidth="1"/>
    <col min="6" max="6" width="7.5546875" style="1" customWidth="1"/>
    <col min="7" max="7" width="10.6640625" style="1" customWidth="1"/>
    <col min="8" max="8" width="12.109375" style="1" customWidth="1"/>
    <col min="9" max="9" width="9.88671875" style="1" customWidth="1"/>
    <col min="10" max="11" width="15.5546875" style="1" customWidth="1"/>
    <col min="12" max="12" width="21.5546875" style="1" customWidth="1"/>
    <col min="13" max="13" width="15.5546875" style="1" customWidth="1"/>
    <col min="14" max="14" width="20.109375" style="1" customWidth="1"/>
    <col min="15" max="15" width="15" style="1" customWidth="1"/>
    <col min="16" max="16" width="15.6640625" style="1" customWidth="1"/>
    <col min="17" max="17" width="0.6640625" style="1" customWidth="1"/>
    <col min="18" max="16384" width="9.109375" style="1"/>
  </cols>
  <sheetData>
    <row r="1" spans="2:25" ht="12.75" customHeight="1" x14ac:dyDescent="0.3"/>
    <row r="2" spans="2:25" ht="21" customHeight="1" x14ac:dyDescent="0.3">
      <c r="C2" s="39" t="s">
        <v>271</v>
      </c>
      <c r="D2" s="39"/>
      <c r="E2" s="39"/>
    </row>
    <row r="3" spans="2:25" ht="12.75" customHeight="1" x14ac:dyDescent="0.3"/>
    <row r="4" spans="2:25" ht="12.75" customHeight="1" x14ac:dyDescent="0.3"/>
    <row r="5" spans="2:25" ht="12.75" customHeight="1" x14ac:dyDescent="0.3"/>
    <row r="6" spans="2:25" ht="12.75" customHeight="1" x14ac:dyDescent="0.3">
      <c r="B6" s="90" t="s">
        <v>0</v>
      </c>
      <c r="C6" s="90"/>
      <c r="O6" s="1" t="s">
        <v>1</v>
      </c>
      <c r="P6" s="1" t="s">
        <v>2</v>
      </c>
    </row>
    <row r="7" spans="2:25" ht="50.1" customHeight="1" thickBot="1" x14ac:dyDescent="0.35">
      <c r="B7" s="91" t="s">
        <v>3</v>
      </c>
      <c r="C7" s="91"/>
      <c r="D7" s="92"/>
      <c r="E7" s="91"/>
      <c r="F7" s="91"/>
      <c r="G7" s="91"/>
      <c r="H7" s="91"/>
      <c r="I7" s="91"/>
      <c r="J7" s="91"/>
      <c r="K7" s="91"/>
      <c r="L7" s="91"/>
      <c r="M7" s="91"/>
      <c r="N7" s="2"/>
      <c r="O7" s="2" t="s">
        <v>4</v>
      </c>
      <c r="P7" s="2"/>
      <c r="Q7" s="2"/>
      <c r="R7" s="2"/>
      <c r="S7" s="2"/>
      <c r="T7" s="2"/>
      <c r="U7" s="2"/>
      <c r="V7" s="2"/>
      <c r="W7" s="2"/>
      <c r="X7" s="2"/>
      <c r="Y7" s="2"/>
    </row>
    <row r="8" spans="2:25" ht="45" customHeight="1" thickTop="1" thickBot="1" x14ac:dyDescent="0.35">
      <c r="B8" s="3" t="s">
        <v>5</v>
      </c>
      <c r="C8" s="4"/>
      <c r="D8" s="93" t="s">
        <v>6</v>
      </c>
      <c r="E8" s="94"/>
      <c r="F8" s="94"/>
      <c r="G8" s="94"/>
      <c r="H8" s="94"/>
      <c r="I8" s="94"/>
      <c r="J8" s="94"/>
      <c r="K8" s="94"/>
      <c r="L8" s="94"/>
      <c r="M8" s="94"/>
      <c r="N8" s="94"/>
      <c r="O8" s="94"/>
      <c r="P8" s="94"/>
    </row>
    <row r="9" spans="2:25" ht="45" customHeight="1" thickTop="1" thickBot="1" x14ac:dyDescent="0.35">
      <c r="B9" s="3" t="s">
        <v>7</v>
      </c>
      <c r="C9" s="4"/>
      <c r="D9" s="93" t="s">
        <v>8</v>
      </c>
      <c r="E9" s="94"/>
      <c r="F9" s="94"/>
      <c r="G9" s="94"/>
      <c r="H9" s="94"/>
      <c r="I9" s="94"/>
      <c r="J9" s="94"/>
      <c r="K9" s="94"/>
      <c r="L9" s="94"/>
      <c r="M9" s="94"/>
      <c r="N9" s="94"/>
      <c r="O9" s="94"/>
      <c r="P9" s="94"/>
    </row>
    <row r="10" spans="2:25" ht="103.5" customHeight="1" thickTop="1" thickBot="1" x14ac:dyDescent="0.35">
      <c r="B10" s="3" t="s">
        <v>9</v>
      </c>
      <c r="C10" s="4"/>
      <c r="D10" s="95" t="s">
        <v>10</v>
      </c>
      <c r="E10" s="94"/>
      <c r="F10" s="94"/>
      <c r="G10" s="94"/>
      <c r="H10" s="94"/>
      <c r="I10" s="94"/>
      <c r="J10" s="94"/>
      <c r="K10" s="94"/>
      <c r="L10" s="94"/>
      <c r="M10" s="94"/>
      <c r="N10" s="94"/>
      <c r="O10" s="94"/>
      <c r="P10" s="94"/>
    </row>
    <row r="11" spans="2:25" ht="11.25" customHeight="1" thickTop="1" thickBot="1" x14ac:dyDescent="0.35"/>
    <row r="12" spans="2:25" ht="45" customHeight="1" thickTop="1" thickBot="1" x14ac:dyDescent="0.35">
      <c r="B12" s="84" t="s">
        <v>11</v>
      </c>
      <c r="C12" s="55"/>
      <c r="D12" s="55"/>
      <c r="E12" s="55"/>
      <c r="F12" s="55"/>
      <c r="G12" s="55"/>
      <c r="H12" s="55"/>
      <c r="I12" s="55"/>
      <c r="J12" s="55"/>
      <c r="K12" s="55"/>
      <c r="L12" s="55"/>
      <c r="M12" s="55"/>
      <c r="N12" s="55"/>
      <c r="O12" s="5" t="s">
        <v>12</v>
      </c>
      <c r="P12" s="6" t="s">
        <v>13</v>
      </c>
    </row>
    <row r="13" spans="2:25" ht="45" customHeight="1" thickTop="1" thickBot="1" x14ac:dyDescent="0.35">
      <c r="B13" s="88" t="s">
        <v>14</v>
      </c>
      <c r="C13" s="89"/>
      <c r="D13" s="89"/>
      <c r="E13" s="89"/>
      <c r="F13" s="89"/>
      <c r="G13" s="89"/>
      <c r="H13" s="89"/>
      <c r="I13" s="89"/>
      <c r="J13" s="89"/>
      <c r="K13" s="89"/>
      <c r="L13" s="89"/>
      <c r="M13" s="89"/>
      <c r="N13" s="89"/>
      <c r="O13" s="7">
        <v>1</v>
      </c>
      <c r="P13" s="7">
        <f>[1]OE_OP!E3</f>
        <v>1.1747000000000001</v>
      </c>
    </row>
    <row r="14" spans="2:25" ht="45" customHeight="1" thickTop="1" thickBot="1" x14ac:dyDescent="0.35">
      <c r="B14" s="88" t="s">
        <v>15</v>
      </c>
      <c r="C14" s="89"/>
      <c r="D14" s="89"/>
      <c r="E14" s="89"/>
      <c r="F14" s="89"/>
      <c r="G14" s="89"/>
      <c r="H14" s="89"/>
      <c r="I14" s="89"/>
      <c r="J14" s="89"/>
      <c r="K14" s="89"/>
      <c r="L14" s="89"/>
      <c r="M14" s="89"/>
      <c r="N14" s="89"/>
      <c r="O14" s="7">
        <v>1</v>
      </c>
      <c r="P14" s="7">
        <f>[1]OE_OP!E7</f>
        <v>1.5616400000000001</v>
      </c>
    </row>
    <row r="15" spans="2:25" ht="45" customHeight="1" thickTop="1" thickBot="1" x14ac:dyDescent="0.35">
      <c r="B15" s="88" t="s">
        <v>16</v>
      </c>
      <c r="C15" s="89"/>
      <c r="D15" s="89"/>
      <c r="E15" s="89"/>
      <c r="F15" s="89"/>
      <c r="G15" s="89"/>
      <c r="H15" s="89"/>
      <c r="I15" s="89"/>
      <c r="J15" s="89"/>
      <c r="K15" s="89"/>
      <c r="L15" s="89"/>
      <c r="M15" s="89"/>
      <c r="N15" s="89"/>
      <c r="O15" s="7">
        <v>1</v>
      </c>
      <c r="P15" s="7">
        <f>[1]OE_OP!E10</f>
        <v>1.1848000000000001</v>
      </c>
    </row>
    <row r="16" spans="2:25" ht="45" customHeight="1" thickTop="1" thickBot="1" x14ac:dyDescent="0.35">
      <c r="B16" s="88" t="s">
        <v>17</v>
      </c>
      <c r="C16" s="89"/>
      <c r="D16" s="89"/>
      <c r="E16" s="89"/>
      <c r="F16" s="89"/>
      <c r="G16" s="89"/>
      <c r="H16" s="89"/>
      <c r="I16" s="89"/>
      <c r="J16" s="89"/>
      <c r="K16" s="89"/>
      <c r="L16" s="89"/>
      <c r="M16" s="89"/>
      <c r="N16" s="89"/>
      <c r="O16" s="7">
        <v>1</v>
      </c>
      <c r="P16" s="7">
        <f>[1]OE_OP!E12</f>
        <v>1.6561999999999999</v>
      </c>
    </row>
    <row r="17" spans="2:16" ht="45" customHeight="1" thickTop="1" thickBot="1" x14ac:dyDescent="0.35">
      <c r="B17" s="88" t="s">
        <v>18</v>
      </c>
      <c r="C17" s="89"/>
      <c r="D17" s="89"/>
      <c r="E17" s="89"/>
      <c r="F17" s="89"/>
      <c r="G17" s="89"/>
      <c r="H17" s="89"/>
      <c r="I17" s="89"/>
      <c r="J17" s="89"/>
      <c r="K17" s="89"/>
      <c r="L17" s="89"/>
      <c r="M17" s="89"/>
      <c r="N17" s="89"/>
      <c r="O17" s="7">
        <v>1</v>
      </c>
      <c r="P17" s="7">
        <f>[1]OE_OP!E16</f>
        <v>1.3726700000000001</v>
      </c>
    </row>
    <row r="18" spans="2:16" ht="45" customHeight="1" thickTop="1" thickBot="1" x14ac:dyDescent="0.35">
      <c r="B18" s="88" t="s">
        <v>19</v>
      </c>
      <c r="C18" s="89"/>
      <c r="D18" s="89"/>
      <c r="E18" s="89"/>
      <c r="F18" s="89"/>
      <c r="G18" s="89"/>
      <c r="H18" s="89"/>
      <c r="I18" s="89"/>
      <c r="J18" s="89"/>
      <c r="K18" s="89"/>
      <c r="L18" s="89"/>
      <c r="M18" s="89"/>
      <c r="N18" s="89"/>
      <c r="O18" s="7">
        <v>1</v>
      </c>
      <c r="P18" s="7">
        <f>[1]OE_OP!E18</f>
        <v>1</v>
      </c>
    </row>
    <row r="19" spans="2:16" ht="45" customHeight="1" thickTop="1" x14ac:dyDescent="0.3">
      <c r="B19" s="96" t="s">
        <v>20</v>
      </c>
      <c r="C19" s="97"/>
      <c r="D19" s="97"/>
      <c r="E19" s="97"/>
      <c r="F19" s="97"/>
      <c r="G19" s="97"/>
      <c r="H19" s="97"/>
      <c r="I19" s="97"/>
      <c r="J19" s="97"/>
      <c r="K19" s="97"/>
      <c r="L19" s="97"/>
      <c r="M19" s="97"/>
      <c r="N19" s="97"/>
      <c r="O19" s="97"/>
      <c r="P19" s="97"/>
    </row>
    <row r="20" spans="2:16" ht="45" customHeight="1" thickBot="1" x14ac:dyDescent="0.35">
      <c r="B20" s="86" t="s">
        <v>21</v>
      </c>
      <c r="C20" s="87"/>
      <c r="D20" s="87"/>
      <c r="E20" s="87"/>
      <c r="F20" s="87"/>
      <c r="G20" s="87"/>
      <c r="H20" s="87"/>
      <c r="I20" s="87"/>
      <c r="J20" s="87"/>
      <c r="K20" s="87"/>
      <c r="L20" s="87"/>
      <c r="M20" s="87"/>
      <c r="N20" s="87"/>
      <c r="O20" s="8" t="s">
        <v>22</v>
      </c>
      <c r="P20" s="9">
        <v>0.4</v>
      </c>
    </row>
    <row r="21" spans="2:16" ht="45" customHeight="1" thickTop="1" thickBot="1" x14ac:dyDescent="0.35">
      <c r="B21" s="10" t="s">
        <v>23</v>
      </c>
      <c r="C21" s="84" t="s">
        <v>24</v>
      </c>
      <c r="D21" s="53"/>
      <c r="E21" s="53"/>
      <c r="F21" s="53"/>
      <c r="G21" s="53"/>
      <c r="H21" s="53"/>
      <c r="I21" s="53"/>
      <c r="J21" s="53"/>
      <c r="K21" s="53"/>
      <c r="L21" s="53"/>
      <c r="M21" s="53"/>
      <c r="N21" s="53"/>
      <c r="O21" s="11" t="s">
        <v>22</v>
      </c>
      <c r="P21" s="12">
        <v>0.2</v>
      </c>
    </row>
    <row r="22" spans="2:16" ht="45" customHeight="1" thickTop="1" thickBot="1" x14ac:dyDescent="0.35">
      <c r="B22" s="85" t="s">
        <v>25</v>
      </c>
      <c r="C22" s="85"/>
      <c r="D22" s="85"/>
      <c r="E22" s="85"/>
      <c r="F22" s="13" t="s">
        <v>26</v>
      </c>
      <c r="G22" s="13" t="s">
        <v>27</v>
      </c>
      <c r="H22" s="13" t="s">
        <v>270</v>
      </c>
      <c r="I22" s="13" t="s">
        <v>28</v>
      </c>
      <c r="J22" s="13" t="s">
        <v>29</v>
      </c>
      <c r="K22" s="13" t="s">
        <v>30</v>
      </c>
      <c r="L22" s="13" t="s">
        <v>31</v>
      </c>
      <c r="M22" s="13" t="s">
        <v>32</v>
      </c>
      <c r="N22" s="13" t="s">
        <v>33</v>
      </c>
      <c r="O22" s="13" t="s">
        <v>34</v>
      </c>
      <c r="P22" s="13" t="s">
        <v>35</v>
      </c>
    </row>
    <row r="23" spans="2:16" ht="45" customHeight="1" thickTop="1" thickBot="1" x14ac:dyDescent="0.35">
      <c r="B23" s="14" t="s">
        <v>36</v>
      </c>
      <c r="C23" s="82" t="s">
        <v>37</v>
      </c>
      <c r="D23" s="83"/>
      <c r="E23" s="83"/>
      <c r="F23" s="15" t="s">
        <v>38</v>
      </c>
      <c r="G23" s="15" t="s">
        <v>39</v>
      </c>
      <c r="H23" s="15" t="s">
        <v>40</v>
      </c>
      <c r="I23" s="16">
        <v>35</v>
      </c>
      <c r="J23" s="16">
        <v>2</v>
      </c>
      <c r="K23" s="16">
        <v>38</v>
      </c>
      <c r="L23" s="17">
        <v>0.6</v>
      </c>
      <c r="M23" s="16">
        <v>45</v>
      </c>
      <c r="N23" s="17">
        <f>ROUND(IF(I23 &gt; K23, (IF(AND(M23 = K23, M23 = (I23 - J23)), 125 %,IF(AND(M23&lt;=(I23+J23),M23&gt;=(I23-J23)),100%,IF(M23&gt;(I23+J23),(I23+J23)/M23,IF((M23&lt;(I23-J23)),100%+ABS(M23-I23)*25%/ABS(K23-I23)))))),IF(AND(M23=K23,M23=(I23+J23)),125%,IF(AND(M23&lt;=(I23+J23),M23&gt;=(I23-J23)),100%,IF(AND(M23=K23,M23=(I23+J23)),125%,IF(M23&lt;(I23-J23),M23/(I23-J23),IF(M23&gt;(I23+J23),100%+(M23-I23)*25%/(K23-I23))))))),4)</f>
        <v>1.8332999999999999</v>
      </c>
      <c r="O23" s="16" t="str">
        <f>IF(N23 &gt;1,"Superou",IF(N23 =1,"Atingiu","Não atingiu"))</f>
        <v>Superou</v>
      </c>
      <c r="P23" s="17">
        <f>N23-100%</f>
        <v>0.83329999999999993</v>
      </c>
    </row>
    <row r="24" spans="2:16" ht="45" customHeight="1" thickTop="1" thickBot="1" x14ac:dyDescent="0.35">
      <c r="B24" s="14" t="s">
        <v>41</v>
      </c>
      <c r="C24" s="82" t="s">
        <v>42</v>
      </c>
      <c r="D24" s="83"/>
      <c r="E24" s="83"/>
      <c r="F24" s="15"/>
      <c r="G24" s="15" t="s">
        <v>43</v>
      </c>
      <c r="H24" s="15" t="s">
        <v>44</v>
      </c>
      <c r="I24" s="16">
        <v>350</v>
      </c>
      <c r="J24" s="16">
        <v>15</v>
      </c>
      <c r="K24" s="16">
        <v>334</v>
      </c>
      <c r="L24" s="17">
        <v>0.4</v>
      </c>
      <c r="M24" s="16">
        <v>325</v>
      </c>
      <c r="N24" s="17">
        <f>ROUND(IF(I24 &gt; K24, (IF(AND(M24 = K24, M24 = (I24 - J24)), 125 %,IF(AND(M24&lt;=(I24+J24),M24&gt;=(I24-J24)),100%,IF(M24&gt;(I24+J24),(I24+J24)/M24,IF((M24&lt;(I24-J24)),100%+ABS(M24-I24)*25%/ABS(K24-I24)))))),IF(AND(M24=K24,M24=(I24+J24)),125%,IF(AND(M24&lt;=(I24+J24),M24&gt;=(I24-J24)),100%,IF(AND(M24=K24,M24=(I24+J24)),125%,IF(M24&lt;(I24-J24),M24/(I24-J24),IF(M24&gt;(I24+J24),100%+(M24-I24)*25%/(K24-I24))))))),4)</f>
        <v>1.3906000000000001</v>
      </c>
      <c r="O24" s="16" t="str">
        <f>IF(N24 &gt;1,"Superou",IF(N24 =1,"Atingiu","Não atingiu"))</f>
        <v>Superou</v>
      </c>
      <c r="P24" s="17">
        <f>N24-100%</f>
        <v>0.39060000000000006</v>
      </c>
    </row>
    <row r="25" spans="2:16" ht="27" customHeight="1" thickTop="1" thickBot="1" x14ac:dyDescent="0.35">
      <c r="B25" s="70" t="s">
        <v>45</v>
      </c>
      <c r="C25" s="70"/>
      <c r="D25" s="70"/>
      <c r="E25" s="70"/>
      <c r="F25" s="70"/>
      <c r="G25" s="70"/>
      <c r="H25" s="70"/>
      <c r="I25" s="70"/>
      <c r="J25" s="70"/>
      <c r="K25" s="70"/>
      <c r="L25" s="70"/>
      <c r="M25" s="70"/>
      <c r="N25" s="70"/>
      <c r="O25" s="70"/>
      <c r="P25" s="18">
        <f>L23*N23+L24*N24</f>
        <v>1.65622</v>
      </c>
    </row>
    <row r="26" spans="2:16" ht="45" customHeight="1" thickTop="1" thickBot="1" x14ac:dyDescent="0.35">
      <c r="B26" s="10" t="s">
        <v>46</v>
      </c>
      <c r="C26" s="84" t="s">
        <v>47</v>
      </c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11" t="s">
        <v>22</v>
      </c>
      <c r="P26" s="12">
        <v>0.15</v>
      </c>
    </row>
    <row r="27" spans="2:16" ht="45" customHeight="1" thickTop="1" thickBot="1" x14ac:dyDescent="0.35">
      <c r="B27" s="85" t="s">
        <v>25</v>
      </c>
      <c r="C27" s="85"/>
      <c r="D27" s="85"/>
      <c r="E27" s="85"/>
      <c r="F27" s="13" t="s">
        <v>26</v>
      </c>
      <c r="G27" s="13" t="s">
        <v>27</v>
      </c>
      <c r="H27" s="13" t="s">
        <v>270</v>
      </c>
      <c r="I27" s="13" t="s">
        <v>28</v>
      </c>
      <c r="J27" s="13" t="s">
        <v>29</v>
      </c>
      <c r="K27" s="13" t="s">
        <v>30</v>
      </c>
      <c r="L27" s="13" t="s">
        <v>31</v>
      </c>
      <c r="M27" s="13" t="s">
        <v>32</v>
      </c>
      <c r="N27" s="13" t="s">
        <v>33</v>
      </c>
      <c r="O27" s="13" t="s">
        <v>34</v>
      </c>
      <c r="P27" s="13" t="s">
        <v>35</v>
      </c>
    </row>
    <row r="28" spans="2:16" ht="45" customHeight="1" thickTop="1" thickBot="1" x14ac:dyDescent="0.35">
      <c r="B28" s="14" t="s">
        <v>48</v>
      </c>
      <c r="C28" s="82" t="s">
        <v>49</v>
      </c>
      <c r="D28" s="83"/>
      <c r="E28" s="83"/>
      <c r="F28" s="15"/>
      <c r="G28" s="15" t="s">
        <v>50</v>
      </c>
      <c r="H28" s="15" t="s">
        <v>51</v>
      </c>
      <c r="I28" s="16">
        <v>85</v>
      </c>
      <c r="J28" s="16">
        <v>3</v>
      </c>
      <c r="K28" s="16">
        <v>95</v>
      </c>
      <c r="L28" s="17">
        <v>0.4</v>
      </c>
      <c r="M28" s="16">
        <v>95.54</v>
      </c>
      <c r="N28" s="17">
        <f>ROUND(IF(I28 &gt; K28, (IF(AND(M28 = K28, M28 = (I28 - J28)), 125 %,IF(AND(M28&lt;=(I28+J28),M28&gt;=(I28-J28)),100%,IF(M28&gt;(I28+J28),(I28+J28)/M28,IF((M28&lt;(I28-J28)),100%+ABS(M28-I28)*25%/ABS(K28-I28)))))),IF(AND(M28=K28,M28=(I28+J28)),125%,IF(AND(M28&lt;=(I28+J28),M28&gt;=(I28-J28)),100%,IF(AND(M28=K28,M28=(I28+J28)),125%,IF(M28&lt;(I28-J28),M28/(I28-J28),IF(M28&gt;(I28+J28),100%+(M28-I28)*25%/(K28-I28))))))),4)</f>
        <v>1.2635000000000001</v>
      </c>
      <c r="O28" s="16" t="str">
        <f>IF(N28 &gt;1,"Superou",IF(N28 =1,"Atingiu","Não atingiu"))</f>
        <v>Superou</v>
      </c>
      <c r="P28" s="17">
        <f>N28-100%</f>
        <v>0.26350000000000007</v>
      </c>
    </row>
    <row r="29" spans="2:16" ht="45" customHeight="1" thickTop="1" thickBot="1" x14ac:dyDescent="0.35">
      <c r="B29" s="14" t="s">
        <v>52</v>
      </c>
      <c r="C29" s="82" t="s">
        <v>53</v>
      </c>
      <c r="D29" s="83"/>
      <c r="E29" s="83"/>
      <c r="F29" s="15"/>
      <c r="G29" s="15" t="s">
        <v>54</v>
      </c>
      <c r="H29" s="15" t="s">
        <v>55</v>
      </c>
      <c r="I29" s="16">
        <v>53</v>
      </c>
      <c r="J29" s="16">
        <v>3</v>
      </c>
      <c r="K29" s="16">
        <v>49</v>
      </c>
      <c r="L29" s="17">
        <v>0.6</v>
      </c>
      <c r="M29" s="16">
        <v>47</v>
      </c>
      <c r="N29" s="17">
        <f>ROUND(IF(I29 &gt; K29, (IF(AND(M29 = K29, M29 = (I29 - J29)), 125 %,IF(AND(M29&lt;=(I29+J29),M29&gt;=(I29-J29)),100%,IF(M29&gt;(I29+J29),(I29+J29)/M29,IF((M29&lt;(I29-J29)),100%+ABS(M29-I29)*25%/ABS(K29-I29)))))),IF(AND(M29=K29,M29=(I29+J29)),125%,IF(AND(M29&lt;=(I29+J29),M29&gt;=(I29-J29)),100%,IF(AND(M29=K29,M29=(I29+J29)),125%,IF(M29&lt;(I29-J29),M29/(I29-J29),IF(M29&gt;(I29+J29),100%+(M29-I29)*25%/(K29-I29))))))),4)</f>
        <v>1.375</v>
      </c>
      <c r="O29" s="16" t="str">
        <f>IF(N29 &gt;1,"Superou",IF(N29 =1,"Atingiu","Não atingiu"))</f>
        <v>Superou</v>
      </c>
      <c r="P29" s="17">
        <f>N29-100%</f>
        <v>0.375</v>
      </c>
    </row>
    <row r="30" spans="2:16" ht="27" customHeight="1" thickTop="1" thickBot="1" x14ac:dyDescent="0.35">
      <c r="B30" s="70" t="s">
        <v>45</v>
      </c>
      <c r="C30" s="70"/>
      <c r="D30" s="70"/>
      <c r="E30" s="70"/>
      <c r="F30" s="70"/>
      <c r="G30" s="70"/>
      <c r="H30" s="70"/>
      <c r="I30" s="70"/>
      <c r="J30" s="70"/>
      <c r="K30" s="70"/>
      <c r="L30" s="70"/>
      <c r="M30" s="70"/>
      <c r="N30" s="70"/>
      <c r="O30" s="70"/>
      <c r="P30" s="18">
        <f>L28*N28+L29*N29</f>
        <v>1.3304</v>
      </c>
    </row>
    <row r="31" spans="2:16" ht="45" customHeight="1" thickTop="1" thickBot="1" x14ac:dyDescent="0.35">
      <c r="B31" s="10" t="s">
        <v>56</v>
      </c>
      <c r="C31" s="84" t="s">
        <v>57</v>
      </c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11" t="s">
        <v>22</v>
      </c>
      <c r="P31" s="12">
        <v>0.25</v>
      </c>
    </row>
    <row r="32" spans="2:16" ht="45" customHeight="1" thickTop="1" thickBot="1" x14ac:dyDescent="0.35">
      <c r="B32" s="85" t="s">
        <v>25</v>
      </c>
      <c r="C32" s="85"/>
      <c r="D32" s="85"/>
      <c r="E32" s="85"/>
      <c r="F32" s="13" t="s">
        <v>26</v>
      </c>
      <c r="G32" s="13" t="s">
        <v>27</v>
      </c>
      <c r="H32" s="13" t="s">
        <v>270</v>
      </c>
      <c r="I32" s="13" t="s">
        <v>28</v>
      </c>
      <c r="J32" s="13" t="s">
        <v>29</v>
      </c>
      <c r="K32" s="13" t="s">
        <v>30</v>
      </c>
      <c r="L32" s="13" t="s">
        <v>31</v>
      </c>
      <c r="M32" s="13" t="s">
        <v>32</v>
      </c>
      <c r="N32" s="13" t="s">
        <v>33</v>
      </c>
      <c r="O32" s="13" t="s">
        <v>34</v>
      </c>
      <c r="P32" s="13" t="s">
        <v>35</v>
      </c>
    </row>
    <row r="33" spans="2:16" ht="45" customHeight="1" thickTop="1" thickBot="1" x14ac:dyDescent="0.35">
      <c r="B33" s="14" t="s">
        <v>58</v>
      </c>
      <c r="C33" s="82" t="s">
        <v>59</v>
      </c>
      <c r="D33" s="83"/>
      <c r="E33" s="83"/>
      <c r="F33" s="15" t="s">
        <v>60</v>
      </c>
      <c r="G33" s="15" t="s">
        <v>61</v>
      </c>
      <c r="H33" s="15" t="s">
        <v>62</v>
      </c>
      <c r="I33" s="16">
        <v>90</v>
      </c>
      <c r="J33" s="16">
        <v>5</v>
      </c>
      <c r="K33" s="16">
        <v>100</v>
      </c>
      <c r="L33" s="17">
        <v>0.5</v>
      </c>
      <c r="M33" s="16">
        <v>97.06</v>
      </c>
      <c r="N33" s="17">
        <f>ROUND(IF(I33 &gt; K33, (IF(AND(M33 = K33, M33 = (I33 - J33)), 125 %,IF(AND(M33&lt;=(I33+J33),M33&gt;=(I33-J33)),100%,IF(M33&gt;(I33+J33),(I33+J33)/M33,IF((M33&lt;(I33-J33)),100%+ABS(M33-I33)*25%/ABS(K33-I33)))))),IF(AND(M33=K33,M33=(I33+J33)),125%,IF(AND(M33&lt;=(I33+J33),M33&gt;=(I33-J33)),100%,IF(AND(M33=K33,M33=(I33+J33)),125%,IF(M33&lt;(I33-J33),M33/(I33-J33),IF(M33&gt;(I33+J33),100%+(M33-I33)*25%/(K33-I33))))))),4)</f>
        <v>1.1765000000000001</v>
      </c>
      <c r="O33" s="16" t="str">
        <f>IF(N33 &gt;1,"Superou",IF(N33 =1,"Atingiu","Não atingiu"))</f>
        <v>Superou</v>
      </c>
      <c r="P33" s="17">
        <f>N33-100%</f>
        <v>0.1765000000000001</v>
      </c>
    </row>
    <row r="34" spans="2:16" ht="45" customHeight="1" thickTop="1" thickBot="1" x14ac:dyDescent="0.35">
      <c r="B34" s="14" t="s">
        <v>63</v>
      </c>
      <c r="C34" s="82" t="s">
        <v>64</v>
      </c>
      <c r="D34" s="83"/>
      <c r="E34" s="83"/>
      <c r="F34" s="15" t="s">
        <v>65</v>
      </c>
      <c r="G34" s="15" t="s">
        <v>66</v>
      </c>
      <c r="H34" s="15" t="s">
        <v>66</v>
      </c>
      <c r="I34" s="16">
        <v>90</v>
      </c>
      <c r="J34" s="16">
        <v>5</v>
      </c>
      <c r="K34" s="16">
        <v>100</v>
      </c>
      <c r="L34" s="17">
        <v>0.5</v>
      </c>
      <c r="M34" s="16">
        <v>97.33</v>
      </c>
      <c r="N34" s="17">
        <f>ROUND(IF(I34 &gt; K34, (IF(AND(M34 = K34, M34 = (I34 - J34)), 125 %,IF(AND(M34&lt;=(I34+J34),M34&gt;=(I34-J34)),100%,IF(M34&gt;(I34+J34),(I34+J34)/M34,IF((M34&lt;(I34-J34)),100%+ABS(M34-I34)*25%/ABS(K34-I34)))))),IF(AND(M34=K34,M34=(I34+J34)),125%,IF(AND(M34&lt;=(I34+J34),M34&gt;=(I34-J34)),100%,IF(AND(M34=K34,M34=(I34+J34)),125%,IF(M34&lt;(I34-J34),M34/(I34-J34),IF(M34&gt;(I34+J34),100%+(M34-I34)*25%/(K34-I34))))))),4)</f>
        <v>1.1833</v>
      </c>
      <c r="O34" s="16" t="str">
        <f>IF(N34 &gt;1,"Superou",IF(N34 =1,"Atingiu","Não atingiu"))</f>
        <v>Superou</v>
      </c>
      <c r="P34" s="17">
        <f>N34-100%</f>
        <v>0.18330000000000002</v>
      </c>
    </row>
    <row r="35" spans="2:16" ht="27" customHeight="1" thickTop="1" thickBot="1" x14ac:dyDescent="0.35">
      <c r="B35" s="70" t="s">
        <v>45</v>
      </c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18">
        <f>L33*N33+L34*N34</f>
        <v>1.1798999999999999</v>
      </c>
    </row>
    <row r="36" spans="2:16" ht="45" customHeight="1" thickTop="1" thickBot="1" x14ac:dyDescent="0.35">
      <c r="B36" s="10" t="s">
        <v>56</v>
      </c>
      <c r="C36" s="84" t="s">
        <v>67</v>
      </c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11" t="s">
        <v>22</v>
      </c>
      <c r="P36" s="12">
        <v>0.1</v>
      </c>
    </row>
    <row r="37" spans="2:16" ht="45" customHeight="1" thickTop="1" thickBot="1" x14ac:dyDescent="0.35">
      <c r="B37" s="85" t="s">
        <v>25</v>
      </c>
      <c r="C37" s="85"/>
      <c r="D37" s="85"/>
      <c r="E37" s="85"/>
      <c r="F37" s="13" t="s">
        <v>26</v>
      </c>
      <c r="G37" s="13" t="s">
        <v>27</v>
      </c>
      <c r="H37" s="13" t="s">
        <v>270</v>
      </c>
      <c r="I37" s="13" t="s">
        <v>28</v>
      </c>
      <c r="J37" s="13" t="s">
        <v>29</v>
      </c>
      <c r="K37" s="13" t="s">
        <v>30</v>
      </c>
      <c r="L37" s="13" t="s">
        <v>31</v>
      </c>
      <c r="M37" s="13" t="s">
        <v>32</v>
      </c>
      <c r="N37" s="13" t="s">
        <v>33</v>
      </c>
      <c r="O37" s="13" t="s">
        <v>34</v>
      </c>
      <c r="P37" s="13" t="s">
        <v>35</v>
      </c>
    </row>
    <row r="38" spans="2:16" ht="45" customHeight="1" thickTop="1" thickBot="1" x14ac:dyDescent="0.35">
      <c r="B38" s="14" t="s">
        <v>68</v>
      </c>
      <c r="C38" s="82" t="s">
        <v>59</v>
      </c>
      <c r="D38" s="83"/>
      <c r="E38" s="83"/>
      <c r="F38" s="15" t="s">
        <v>65</v>
      </c>
      <c r="G38" s="15" t="s">
        <v>65</v>
      </c>
      <c r="H38" s="15" t="s">
        <v>69</v>
      </c>
      <c r="I38" s="16">
        <v>90</v>
      </c>
      <c r="J38" s="16">
        <v>5</v>
      </c>
      <c r="K38" s="16">
        <v>100</v>
      </c>
      <c r="L38" s="17">
        <v>0.5</v>
      </c>
      <c r="M38" s="16">
        <v>100</v>
      </c>
      <c r="N38" s="17">
        <f>ROUND(IF(I38 &gt; K38, (IF(AND(M38 = K38, M38 = (I38 - J38)), 125 %,IF(AND(M38&lt;=(I38+J38),M38&gt;=(I38-J38)),100%,IF(M38&gt;(I38+J38),(I38+J38)/M38,IF((M38&lt;(I38-J38)),100%+ABS(M38-I38)*25%/ABS(K38-I38)))))),IF(AND(M38=K38,M38=(I38+J38)),125%,IF(AND(M38&lt;=(I38+J38),M38&gt;=(I38-J38)),100%,IF(AND(M38=K38,M38=(I38+J38)),125%,IF(M38&lt;(I38-J38),M38/(I38-J38),IF(M38&gt;(I38+J38),100%+(M38-I38)*25%/(K38-I38))))))),4)</f>
        <v>1.25</v>
      </c>
      <c r="O38" s="16" t="str">
        <f>IF(N38 &gt;1,"Superou",IF(N38 =1,"Atingiu","Não atingiu"))</f>
        <v>Superou</v>
      </c>
      <c r="P38" s="17">
        <f>N38-100%</f>
        <v>0.25</v>
      </c>
    </row>
    <row r="39" spans="2:16" ht="45" customHeight="1" thickTop="1" thickBot="1" x14ac:dyDescent="0.35">
      <c r="B39" s="14" t="s">
        <v>70</v>
      </c>
      <c r="C39" s="82" t="s">
        <v>71</v>
      </c>
      <c r="D39" s="83"/>
      <c r="E39" s="83"/>
      <c r="F39" s="15" t="s">
        <v>65</v>
      </c>
      <c r="G39" s="15" t="s">
        <v>65</v>
      </c>
      <c r="H39" s="15" t="s">
        <v>69</v>
      </c>
      <c r="I39" s="16">
        <v>90</v>
      </c>
      <c r="J39" s="16">
        <v>5</v>
      </c>
      <c r="K39" s="16">
        <v>100</v>
      </c>
      <c r="L39" s="17">
        <v>0.5</v>
      </c>
      <c r="M39" s="16">
        <v>93.33</v>
      </c>
      <c r="N39" s="17">
        <f>ROUND(IF(I39 &gt; K39, (IF(AND(M39 = K39, M39 = (I39 - J39)), 125 %,IF(AND(M39&lt;=(I39+J39),M39&gt;=(I39-J39)),100%,IF(M39&gt;(I39+J39),(I39+J39)/M39,IF((M39&lt;(I39-J39)),100%+ABS(M39-I39)*25%/ABS(K39-I39)))))),IF(AND(M39=K39,M39=(I39+J39)),125%,IF(AND(M39&lt;=(I39+J39),M39&gt;=(I39-J39)),100%,IF(AND(M39=K39,M39=(I39+J39)),125%,IF(M39&lt;(I39-J39),M39/(I39-J39),IF(M39&gt;(I39+J39),100%+(M39-I39)*25%/(K39-I39))))))),4)</f>
        <v>1</v>
      </c>
      <c r="O39" s="16" t="str">
        <f>IF(N39 &gt;1,"Superou",IF(N39 =1,"Atingiu","Não atingiu"))</f>
        <v>Atingiu</v>
      </c>
      <c r="P39" s="17">
        <f>N39-100%</f>
        <v>0</v>
      </c>
    </row>
    <row r="40" spans="2:16" ht="27" customHeight="1" thickTop="1" thickBot="1" x14ac:dyDescent="0.35">
      <c r="B40" s="70" t="s">
        <v>45</v>
      </c>
      <c r="C40" s="70"/>
      <c r="D40" s="70"/>
      <c r="E40" s="70"/>
      <c r="F40" s="70"/>
      <c r="G40" s="70"/>
      <c r="H40" s="70"/>
      <c r="I40" s="70"/>
      <c r="J40" s="70"/>
      <c r="K40" s="70"/>
      <c r="L40" s="70"/>
      <c r="M40" s="70"/>
      <c r="N40" s="70"/>
      <c r="O40" s="70"/>
      <c r="P40" s="18">
        <f>L38*N38+L39*N39</f>
        <v>1.125</v>
      </c>
    </row>
    <row r="41" spans="2:16" ht="45" customHeight="1" thickTop="1" thickBot="1" x14ac:dyDescent="0.35">
      <c r="B41" s="10" t="s">
        <v>72</v>
      </c>
      <c r="C41" s="84" t="s">
        <v>73</v>
      </c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11" t="s">
        <v>22</v>
      </c>
      <c r="P41" s="12">
        <v>0.3</v>
      </c>
    </row>
    <row r="42" spans="2:16" ht="45" customHeight="1" thickTop="1" thickBot="1" x14ac:dyDescent="0.35">
      <c r="B42" s="85" t="s">
        <v>25</v>
      </c>
      <c r="C42" s="85"/>
      <c r="D42" s="85"/>
      <c r="E42" s="85"/>
      <c r="F42" s="13" t="s">
        <v>26</v>
      </c>
      <c r="G42" s="13" t="s">
        <v>27</v>
      </c>
      <c r="H42" s="13" t="s">
        <v>270</v>
      </c>
      <c r="I42" s="13" t="s">
        <v>28</v>
      </c>
      <c r="J42" s="13" t="s">
        <v>29</v>
      </c>
      <c r="K42" s="13" t="s">
        <v>30</v>
      </c>
      <c r="L42" s="13" t="s">
        <v>31</v>
      </c>
      <c r="M42" s="13" t="s">
        <v>32</v>
      </c>
      <c r="N42" s="13" t="s">
        <v>33</v>
      </c>
      <c r="O42" s="13" t="s">
        <v>34</v>
      </c>
      <c r="P42" s="13" t="s">
        <v>35</v>
      </c>
    </row>
    <row r="43" spans="2:16" ht="45" customHeight="1" thickTop="1" thickBot="1" x14ac:dyDescent="0.35">
      <c r="B43" s="14" t="s">
        <v>74</v>
      </c>
      <c r="C43" s="82" t="s">
        <v>75</v>
      </c>
      <c r="D43" s="83"/>
      <c r="E43" s="83"/>
      <c r="F43" s="15"/>
      <c r="G43" s="15"/>
      <c r="H43" s="15"/>
      <c r="I43" s="16">
        <v>70</v>
      </c>
      <c r="J43" s="16">
        <v>10</v>
      </c>
      <c r="K43" s="16">
        <v>81</v>
      </c>
      <c r="L43" s="17">
        <v>0.6</v>
      </c>
      <c r="M43" s="16">
        <v>75.430000000000007</v>
      </c>
      <c r="N43" s="17">
        <f>ROUND(IF(I43 &gt; K43, (IF(AND(M43 = K43, M43 = (I43 - J43)), 125 %,IF(AND(M43&lt;=(I43+J43),M43&gt;=(I43-J43)),100%,IF(M43&gt;(I43+J43),(I43+J43)/M43,IF((M43&lt;(I43-J43)),100%+ABS(M43-I43)*25%/ABS(K43-I43)))))),IF(AND(M43=K43,M43=(I43+J43)),125%,IF(AND(M43&lt;=(I43+J43),M43&gt;=(I43-J43)),100%,IF(AND(M43=K43,M43=(I43+J43)),125%,IF(M43&lt;(I43-J43),M43/(I43-J43),IF(M43&gt;(I43+J43),100%+(M43-I43)*25%/(K43-I43))))))),4)</f>
        <v>1</v>
      </c>
      <c r="O43" s="16" t="str">
        <f>IF(N43 &gt;1,"Superou",IF(N43 =1,"Atingiu","Não atingiu"))</f>
        <v>Atingiu</v>
      </c>
      <c r="P43" s="17">
        <f>N43-100%</f>
        <v>0</v>
      </c>
    </row>
    <row r="44" spans="2:16" ht="45" customHeight="1" thickTop="1" thickBot="1" x14ac:dyDescent="0.35">
      <c r="B44" s="14" t="s">
        <v>76</v>
      </c>
      <c r="C44" s="82" t="s">
        <v>77</v>
      </c>
      <c r="D44" s="83"/>
      <c r="E44" s="83"/>
      <c r="F44" s="15"/>
      <c r="G44" s="15"/>
      <c r="H44" s="15"/>
      <c r="I44" s="16">
        <v>80</v>
      </c>
      <c r="J44" s="16">
        <v>5</v>
      </c>
      <c r="K44" s="16">
        <v>86</v>
      </c>
      <c r="L44" s="17">
        <v>0.4</v>
      </c>
      <c r="M44" s="16">
        <v>90.48</v>
      </c>
      <c r="N44" s="17">
        <f>ROUND(IF(I44 &gt; K44, (IF(AND(M44 = K44, M44 = (I44 - J44)), 125 %,IF(AND(M44&lt;=(I44+J44),M44&gt;=(I44-J44)),100%,IF(M44&gt;(I44+J44),(I44+J44)/M44,IF((M44&lt;(I44-J44)),100%+ABS(M44-I44)*25%/ABS(K44-I44)))))),IF(AND(M44=K44,M44=(I44+J44)),125%,IF(AND(M44&lt;=(I44+J44),M44&gt;=(I44-J44)),100%,IF(AND(M44=K44,M44=(I44+J44)),125%,IF(M44&lt;(I44-J44),M44/(I44-J44),IF(M44&gt;(I44+J44),100%+(M44-I44)*25%/(K44-I44))))))),4)</f>
        <v>1.4367000000000001</v>
      </c>
      <c r="O44" s="16" t="str">
        <f>IF(N44 &gt;1,"Superou",IF(N44 =1,"Atingiu","Não atingiu"))</f>
        <v>Superou</v>
      </c>
      <c r="P44" s="17">
        <f>N44-100%</f>
        <v>0.43670000000000009</v>
      </c>
    </row>
    <row r="45" spans="2:16" ht="27" customHeight="1" thickTop="1" x14ac:dyDescent="0.3">
      <c r="B45" s="70" t="s">
        <v>45</v>
      </c>
      <c r="C45" s="70"/>
      <c r="D45" s="70"/>
      <c r="E45" s="70"/>
      <c r="F45" s="70"/>
      <c r="G45" s="70"/>
      <c r="H45" s="70"/>
      <c r="I45" s="70"/>
      <c r="J45" s="70"/>
      <c r="K45" s="70"/>
      <c r="L45" s="70"/>
      <c r="M45" s="70"/>
      <c r="N45" s="70"/>
      <c r="O45" s="70"/>
      <c r="P45" s="18">
        <f>L43*N43+L44*N44</f>
        <v>1.1746799999999999</v>
      </c>
    </row>
    <row r="46" spans="2:16" ht="45" customHeight="1" thickBot="1" x14ac:dyDescent="0.35">
      <c r="B46" s="86" t="s">
        <v>78</v>
      </c>
      <c r="C46" s="87"/>
      <c r="D46" s="87"/>
      <c r="E46" s="87"/>
      <c r="F46" s="87"/>
      <c r="G46" s="87"/>
      <c r="H46" s="87"/>
      <c r="I46" s="87"/>
      <c r="J46" s="87"/>
      <c r="K46" s="87"/>
      <c r="L46" s="87"/>
      <c r="M46" s="87"/>
      <c r="N46" s="87"/>
      <c r="O46" s="8" t="s">
        <v>22</v>
      </c>
      <c r="P46" s="9">
        <v>0.3</v>
      </c>
    </row>
    <row r="47" spans="2:16" ht="45" customHeight="1" thickTop="1" thickBot="1" x14ac:dyDescent="0.35">
      <c r="B47" s="10" t="s">
        <v>79</v>
      </c>
      <c r="C47" s="84" t="s">
        <v>80</v>
      </c>
      <c r="D47" s="53"/>
      <c r="E47" s="53"/>
      <c r="F47" s="53"/>
      <c r="G47" s="53"/>
      <c r="H47" s="53"/>
      <c r="I47" s="53"/>
      <c r="J47" s="53"/>
      <c r="K47" s="53"/>
      <c r="L47" s="53"/>
      <c r="M47" s="53"/>
      <c r="N47" s="53"/>
      <c r="O47" s="11" t="s">
        <v>22</v>
      </c>
      <c r="P47" s="12">
        <v>0.35</v>
      </c>
    </row>
    <row r="48" spans="2:16" ht="45" customHeight="1" thickTop="1" thickBot="1" x14ac:dyDescent="0.35">
      <c r="B48" s="85" t="s">
        <v>25</v>
      </c>
      <c r="C48" s="85"/>
      <c r="D48" s="85"/>
      <c r="E48" s="85"/>
      <c r="F48" s="13" t="s">
        <v>26</v>
      </c>
      <c r="G48" s="13" t="s">
        <v>27</v>
      </c>
      <c r="H48" s="13" t="s">
        <v>270</v>
      </c>
      <c r="I48" s="13" t="s">
        <v>28</v>
      </c>
      <c r="J48" s="13" t="s">
        <v>29</v>
      </c>
      <c r="K48" s="13" t="s">
        <v>30</v>
      </c>
      <c r="L48" s="13" t="s">
        <v>31</v>
      </c>
      <c r="M48" s="13" t="s">
        <v>32</v>
      </c>
      <c r="N48" s="13" t="s">
        <v>33</v>
      </c>
      <c r="O48" s="13" t="s">
        <v>34</v>
      </c>
      <c r="P48" s="13" t="s">
        <v>35</v>
      </c>
    </row>
    <row r="49" spans="2:16" ht="45" customHeight="1" thickTop="1" thickBot="1" x14ac:dyDescent="0.35">
      <c r="B49" s="14" t="s">
        <v>81</v>
      </c>
      <c r="C49" s="82" t="s">
        <v>82</v>
      </c>
      <c r="D49" s="83"/>
      <c r="E49" s="83"/>
      <c r="F49" s="15" t="s">
        <v>69</v>
      </c>
      <c r="G49" s="15" t="s">
        <v>69</v>
      </c>
      <c r="H49" s="15" t="s">
        <v>69</v>
      </c>
      <c r="I49" s="16">
        <v>85</v>
      </c>
      <c r="J49" s="16">
        <v>2</v>
      </c>
      <c r="K49" s="16">
        <v>100</v>
      </c>
      <c r="L49" s="17">
        <v>1</v>
      </c>
      <c r="M49" s="16">
        <v>100</v>
      </c>
      <c r="N49" s="17">
        <f>ROUND(IF(I49 &gt; K49, (IF(AND(M49 = K49, M49 = (I49 - J49)), 125 %,IF(AND(M49&lt;=(I49+J49),M49&gt;=(I49-J49)),100%,IF(M49&gt;(I49+J49),(I49+J49)/M49,IF((M49&lt;(I49-J49)),100%+ABS(M49-I49)*25%/ABS(K49-I49)))))),IF(AND(M49=K49,M49=(I49+J49)),125%,IF(AND(M49&lt;=(I49+J49),M49&gt;=(I49-J49)),100%,IF(AND(M49=K49,M49=(I49+J49)),125%,IF(M49&lt;(I49-J49),M49/(I49-J49),IF(M49&gt;(I49+J49),100%+(M49-I49)*25%/(K49-I49))))))),4)</f>
        <v>1.25</v>
      </c>
      <c r="O49" s="16" t="str">
        <f>IF(N49 &gt;1,"Superou",IF(N49 =1,"Atingiu","Não atingiu"))</f>
        <v>Superou</v>
      </c>
      <c r="P49" s="17">
        <f>N49-100%</f>
        <v>0.25</v>
      </c>
    </row>
    <row r="50" spans="2:16" ht="27" customHeight="1" thickTop="1" thickBot="1" x14ac:dyDescent="0.35">
      <c r="B50" s="70" t="s">
        <v>45</v>
      </c>
      <c r="C50" s="70"/>
      <c r="D50" s="70"/>
      <c r="E50" s="70"/>
      <c r="F50" s="70"/>
      <c r="G50" s="70"/>
      <c r="H50" s="70"/>
      <c r="I50" s="70"/>
      <c r="J50" s="70"/>
      <c r="K50" s="70"/>
      <c r="L50" s="70"/>
      <c r="M50" s="70"/>
      <c r="N50" s="70"/>
      <c r="O50" s="70"/>
      <c r="P50" s="18">
        <f>L49*N49</f>
        <v>1.25</v>
      </c>
    </row>
    <row r="51" spans="2:16" ht="45" customHeight="1" thickTop="1" thickBot="1" x14ac:dyDescent="0.35">
      <c r="B51" s="10" t="s">
        <v>46</v>
      </c>
      <c r="C51" s="84" t="s">
        <v>83</v>
      </c>
      <c r="D51" s="53"/>
      <c r="E51" s="53"/>
      <c r="F51" s="53"/>
      <c r="G51" s="53"/>
      <c r="H51" s="53"/>
      <c r="I51" s="53"/>
      <c r="J51" s="53"/>
      <c r="K51" s="53"/>
      <c r="L51" s="53"/>
      <c r="M51" s="53"/>
      <c r="N51" s="53"/>
      <c r="O51" s="11" t="s">
        <v>22</v>
      </c>
      <c r="P51" s="12">
        <v>0.35</v>
      </c>
    </row>
    <row r="52" spans="2:16" ht="45" customHeight="1" thickTop="1" thickBot="1" x14ac:dyDescent="0.35">
      <c r="B52" s="85" t="s">
        <v>25</v>
      </c>
      <c r="C52" s="85"/>
      <c r="D52" s="85"/>
      <c r="E52" s="85"/>
      <c r="F52" s="13" t="s">
        <v>26</v>
      </c>
      <c r="G52" s="13" t="s">
        <v>27</v>
      </c>
      <c r="H52" s="13" t="s">
        <v>270</v>
      </c>
      <c r="I52" s="13" t="s">
        <v>28</v>
      </c>
      <c r="J52" s="13" t="s">
        <v>29</v>
      </c>
      <c r="K52" s="13" t="s">
        <v>30</v>
      </c>
      <c r="L52" s="13" t="s">
        <v>31</v>
      </c>
      <c r="M52" s="13" t="s">
        <v>32</v>
      </c>
      <c r="N52" s="13" t="s">
        <v>33</v>
      </c>
      <c r="O52" s="13" t="s">
        <v>34</v>
      </c>
      <c r="P52" s="13" t="s">
        <v>35</v>
      </c>
    </row>
    <row r="53" spans="2:16" ht="45" customHeight="1" thickTop="1" thickBot="1" x14ac:dyDescent="0.35">
      <c r="B53" s="14" t="s">
        <v>84</v>
      </c>
      <c r="C53" s="82" t="s">
        <v>85</v>
      </c>
      <c r="D53" s="83"/>
      <c r="E53" s="83"/>
      <c r="F53" s="15"/>
      <c r="G53" s="15"/>
      <c r="H53" s="15" t="s">
        <v>86</v>
      </c>
      <c r="I53" s="16">
        <v>90</v>
      </c>
      <c r="J53" s="16">
        <v>5</v>
      </c>
      <c r="K53" s="16">
        <v>100</v>
      </c>
      <c r="L53" s="17">
        <v>1</v>
      </c>
      <c r="M53" s="16">
        <v>115.62</v>
      </c>
      <c r="N53" s="17">
        <f>ROUND(IF(I53 &gt; K53, (IF(AND(M53 = K53, M53 = (I53 - J53)), 125 %,IF(AND(M53&lt;=(I53+J53),M53&gt;=(I53-J53)),100%,IF(M53&gt;(I53+J53),(I53+J53)/M53,IF((M53&lt;(I53-J53)),100%+ABS(M53-I53)*25%/ABS(K53-I53)))))),IF(AND(M53=K53,M53=(I53+J53)),125%,IF(AND(M53&lt;=(I53+J53),M53&gt;=(I53-J53)),100%,IF(AND(M53=K53,M53=(I53+J53)),125%,IF(M53&lt;(I53-J53),M53/(I53-J53),IF(M53&gt;(I53+J53),100%+(M53-I53)*25%/(K53-I53))))))),4)</f>
        <v>1.6405000000000001</v>
      </c>
      <c r="O53" s="16" t="str">
        <f>IF(N53 &gt;1,"Superou",IF(N53 =1,"Atingiu","Não atingiu"))</f>
        <v>Superou</v>
      </c>
      <c r="P53" s="17">
        <f>N53-100%</f>
        <v>0.64050000000000007</v>
      </c>
    </row>
    <row r="54" spans="2:16" ht="27" customHeight="1" thickTop="1" thickBot="1" x14ac:dyDescent="0.35">
      <c r="B54" s="70" t="s">
        <v>45</v>
      </c>
      <c r="C54" s="70"/>
      <c r="D54" s="70"/>
      <c r="E54" s="70"/>
      <c r="F54" s="70"/>
      <c r="G54" s="70"/>
      <c r="H54" s="70"/>
      <c r="I54" s="70"/>
      <c r="J54" s="70"/>
      <c r="K54" s="70"/>
      <c r="L54" s="70"/>
      <c r="M54" s="70"/>
      <c r="N54" s="70"/>
      <c r="O54" s="70"/>
      <c r="P54" s="18">
        <f>L53*N53</f>
        <v>1.6405000000000001</v>
      </c>
    </row>
    <row r="55" spans="2:16" ht="45" customHeight="1" thickTop="1" thickBot="1" x14ac:dyDescent="0.35">
      <c r="B55" s="10" t="s">
        <v>79</v>
      </c>
      <c r="C55" s="84" t="s">
        <v>87</v>
      </c>
      <c r="D55" s="53"/>
      <c r="E55" s="53"/>
      <c r="F55" s="53"/>
      <c r="G55" s="53"/>
      <c r="H55" s="53"/>
      <c r="I55" s="53"/>
      <c r="J55" s="53"/>
      <c r="K55" s="53"/>
      <c r="L55" s="53"/>
      <c r="M55" s="53"/>
      <c r="N55" s="53"/>
      <c r="O55" s="11" t="s">
        <v>22</v>
      </c>
      <c r="P55" s="12">
        <v>0.3</v>
      </c>
    </row>
    <row r="56" spans="2:16" ht="45" customHeight="1" thickTop="1" thickBot="1" x14ac:dyDescent="0.35">
      <c r="B56" s="85" t="s">
        <v>25</v>
      </c>
      <c r="C56" s="85"/>
      <c r="D56" s="85"/>
      <c r="E56" s="85"/>
      <c r="F56" s="13" t="s">
        <v>26</v>
      </c>
      <c r="G56" s="13" t="s">
        <v>27</v>
      </c>
      <c r="H56" s="13" t="s">
        <v>270</v>
      </c>
      <c r="I56" s="13" t="s">
        <v>28</v>
      </c>
      <c r="J56" s="13" t="s">
        <v>29</v>
      </c>
      <c r="K56" s="13" t="s">
        <v>30</v>
      </c>
      <c r="L56" s="13" t="s">
        <v>31</v>
      </c>
      <c r="M56" s="13" t="s">
        <v>32</v>
      </c>
      <c r="N56" s="13" t="s">
        <v>33</v>
      </c>
      <c r="O56" s="13" t="s">
        <v>34</v>
      </c>
      <c r="P56" s="13" t="s">
        <v>35</v>
      </c>
    </row>
    <row r="57" spans="2:16" ht="45" customHeight="1" thickTop="1" thickBot="1" x14ac:dyDescent="0.35">
      <c r="B57" s="14" t="s">
        <v>88</v>
      </c>
      <c r="C57" s="82" t="s">
        <v>89</v>
      </c>
      <c r="D57" s="83"/>
      <c r="E57" s="83"/>
      <c r="F57" s="15" t="s">
        <v>90</v>
      </c>
      <c r="G57" s="15" t="s">
        <v>91</v>
      </c>
      <c r="H57" s="15" t="s">
        <v>92</v>
      </c>
      <c r="I57" s="16">
        <v>40</v>
      </c>
      <c r="J57" s="16">
        <v>10</v>
      </c>
      <c r="K57" s="16">
        <v>63</v>
      </c>
      <c r="L57" s="17">
        <v>1</v>
      </c>
      <c r="M57" s="16">
        <v>51</v>
      </c>
      <c r="N57" s="17">
        <f>ROUND(IF(I57 &gt; K57, (IF(AND(M57 = K57, M57 = (I57 - J57)), 125 %,IF(AND(M57&lt;=(I57+J57),M57&gt;=(I57-J57)),100%,IF(M57&gt;(I57+J57),(I57+J57)/M57,IF((M57&lt;(I57-J57)),100%+ABS(M57-I57)*25%/ABS(K57-I57)))))),IF(AND(M57=K57,M57=(I57+J57)),125%,IF(AND(M57&lt;=(I57+J57),M57&gt;=(I57-J57)),100%,IF(AND(M57=K57,M57=(I57+J57)),125%,IF(M57&lt;(I57-J57),M57/(I57-J57),IF(M57&gt;(I57+J57),100%+(M57-I57)*25%/(K57-I57))))))),4)</f>
        <v>1.1195999999999999</v>
      </c>
      <c r="O57" s="16" t="str">
        <f>IF(N57 &gt;1,"Superou",IF(N57 =1,"Atingiu","Não atingiu"))</f>
        <v>Superou</v>
      </c>
      <c r="P57" s="17">
        <f>N57-100%</f>
        <v>0.11959999999999993</v>
      </c>
    </row>
    <row r="58" spans="2:16" ht="27" customHeight="1" thickTop="1" x14ac:dyDescent="0.3">
      <c r="B58" s="70" t="s">
        <v>45</v>
      </c>
      <c r="C58" s="70"/>
      <c r="D58" s="70"/>
      <c r="E58" s="70"/>
      <c r="F58" s="70"/>
      <c r="G58" s="70"/>
      <c r="H58" s="70"/>
      <c r="I58" s="70"/>
      <c r="J58" s="70"/>
      <c r="K58" s="70"/>
      <c r="L58" s="70"/>
      <c r="M58" s="70"/>
      <c r="N58" s="70"/>
      <c r="O58" s="70"/>
      <c r="P58" s="18">
        <f>L57*N57</f>
        <v>1.1195999999999999</v>
      </c>
    </row>
    <row r="59" spans="2:16" ht="45" customHeight="1" thickBot="1" x14ac:dyDescent="0.35">
      <c r="B59" s="86" t="s">
        <v>93</v>
      </c>
      <c r="C59" s="87"/>
      <c r="D59" s="87"/>
      <c r="E59" s="87"/>
      <c r="F59" s="87"/>
      <c r="G59" s="87"/>
      <c r="H59" s="87"/>
      <c r="I59" s="87"/>
      <c r="J59" s="87"/>
      <c r="K59" s="87"/>
      <c r="L59" s="87"/>
      <c r="M59" s="87"/>
      <c r="N59" s="87"/>
      <c r="O59" s="8" t="s">
        <v>22</v>
      </c>
      <c r="P59" s="9">
        <v>0.3</v>
      </c>
    </row>
    <row r="60" spans="2:16" ht="45" customHeight="1" thickTop="1" thickBot="1" x14ac:dyDescent="0.35">
      <c r="B60" s="10" t="s">
        <v>56</v>
      </c>
      <c r="C60" s="84" t="s">
        <v>94</v>
      </c>
      <c r="D60" s="53"/>
      <c r="E60" s="53"/>
      <c r="F60" s="53"/>
      <c r="G60" s="53"/>
      <c r="H60" s="53"/>
      <c r="I60" s="53"/>
      <c r="J60" s="53"/>
      <c r="K60" s="53"/>
      <c r="L60" s="53"/>
      <c r="M60" s="53"/>
      <c r="N60" s="53"/>
      <c r="O60" s="11" t="s">
        <v>22</v>
      </c>
      <c r="P60" s="12">
        <v>0.4</v>
      </c>
    </row>
    <row r="61" spans="2:16" ht="45" customHeight="1" thickTop="1" thickBot="1" x14ac:dyDescent="0.35">
      <c r="B61" s="85" t="s">
        <v>25</v>
      </c>
      <c r="C61" s="85"/>
      <c r="D61" s="85"/>
      <c r="E61" s="85"/>
      <c r="F61" s="13" t="s">
        <v>26</v>
      </c>
      <c r="G61" s="13" t="s">
        <v>27</v>
      </c>
      <c r="H61" s="13" t="s">
        <v>270</v>
      </c>
      <c r="I61" s="13" t="s">
        <v>28</v>
      </c>
      <c r="J61" s="13" t="s">
        <v>29</v>
      </c>
      <c r="K61" s="13" t="s">
        <v>30</v>
      </c>
      <c r="L61" s="13" t="s">
        <v>31</v>
      </c>
      <c r="M61" s="13" t="s">
        <v>32</v>
      </c>
      <c r="N61" s="13" t="s">
        <v>33</v>
      </c>
      <c r="O61" s="13" t="s">
        <v>34</v>
      </c>
      <c r="P61" s="13" t="s">
        <v>35</v>
      </c>
    </row>
    <row r="62" spans="2:16" ht="45" customHeight="1" thickTop="1" thickBot="1" x14ac:dyDescent="0.35">
      <c r="B62" s="14" t="s">
        <v>95</v>
      </c>
      <c r="C62" s="82" t="s">
        <v>96</v>
      </c>
      <c r="D62" s="83"/>
      <c r="E62" s="83"/>
      <c r="F62" s="15"/>
      <c r="G62" s="15"/>
      <c r="H62" s="15" t="s">
        <v>97</v>
      </c>
      <c r="I62" s="16">
        <v>304</v>
      </c>
      <c r="J62" s="16">
        <v>30</v>
      </c>
      <c r="K62" s="16">
        <v>270</v>
      </c>
      <c r="L62" s="17">
        <v>1</v>
      </c>
      <c r="M62" s="16">
        <v>146</v>
      </c>
      <c r="N62" s="17">
        <f>ROUND(IF(I62 &gt; K62, (IF(AND(M62 = K62, M62 = (I62 - J62)), 125 %,IF(AND(M62&lt;=(I62+J62),M62&gt;=(I62-J62)),100%,IF(M62&gt;(I62+J62),(I62+J62)/M62,IF((M62&lt;(I62-J62)),100%+ABS(M62-I62)*25%/ABS(K62-I62)))))),IF(AND(M62=K62,M62=(I62+J62)),125%,IF(AND(M62&lt;=(I62+J62),M62&gt;=(I62-J62)),100%,IF(AND(M62=K62,M62=(I62+J62)),125%,IF(M62&lt;(I62-J62),M62/(I62-J62),IF(M62&gt;(I62+J62),100%+(M62-I62)*25%/(K62-I62))))))),4)</f>
        <v>2.1617999999999999</v>
      </c>
      <c r="O62" s="16" t="str">
        <f>IF(N62 &gt;1,"Superou",IF(N62 =1,"Atingiu","Não atingiu"))</f>
        <v>Superou</v>
      </c>
      <c r="P62" s="17">
        <f>N62-100%</f>
        <v>1.1617999999999999</v>
      </c>
    </row>
    <row r="63" spans="2:16" ht="27" customHeight="1" thickTop="1" thickBot="1" x14ac:dyDescent="0.35">
      <c r="B63" s="70" t="s">
        <v>45</v>
      </c>
      <c r="C63" s="70"/>
      <c r="D63" s="70"/>
      <c r="E63" s="70"/>
      <c r="F63" s="70"/>
      <c r="G63" s="70"/>
      <c r="H63" s="70"/>
      <c r="I63" s="70"/>
      <c r="J63" s="70"/>
      <c r="K63" s="70"/>
      <c r="L63" s="70"/>
      <c r="M63" s="70"/>
      <c r="N63" s="70"/>
      <c r="O63" s="70"/>
      <c r="P63" s="18">
        <f>L62*N62</f>
        <v>2.1617999999999999</v>
      </c>
    </row>
    <row r="64" spans="2:16" ht="45" customHeight="1" thickTop="1" thickBot="1" x14ac:dyDescent="0.35">
      <c r="B64" s="10" t="s">
        <v>46</v>
      </c>
      <c r="C64" s="84" t="s">
        <v>98</v>
      </c>
      <c r="D64" s="53"/>
      <c r="E64" s="53"/>
      <c r="F64" s="53"/>
      <c r="G64" s="53"/>
      <c r="H64" s="53"/>
      <c r="I64" s="53"/>
      <c r="J64" s="53"/>
      <c r="K64" s="53"/>
      <c r="L64" s="53"/>
      <c r="M64" s="53"/>
      <c r="N64" s="53"/>
      <c r="O64" s="11" t="s">
        <v>22</v>
      </c>
      <c r="P64" s="12">
        <v>0.4</v>
      </c>
    </row>
    <row r="65" spans="2:16" ht="45" customHeight="1" thickTop="1" thickBot="1" x14ac:dyDescent="0.35">
      <c r="B65" s="85" t="s">
        <v>25</v>
      </c>
      <c r="C65" s="85"/>
      <c r="D65" s="85"/>
      <c r="E65" s="85"/>
      <c r="F65" s="13" t="s">
        <v>26</v>
      </c>
      <c r="G65" s="13" t="s">
        <v>27</v>
      </c>
      <c r="H65" s="13" t="s">
        <v>270</v>
      </c>
      <c r="I65" s="13" t="s">
        <v>28</v>
      </c>
      <c r="J65" s="13" t="s">
        <v>29</v>
      </c>
      <c r="K65" s="13" t="s">
        <v>30</v>
      </c>
      <c r="L65" s="13" t="s">
        <v>31</v>
      </c>
      <c r="M65" s="13" t="s">
        <v>32</v>
      </c>
      <c r="N65" s="13" t="s">
        <v>33</v>
      </c>
      <c r="O65" s="13" t="s">
        <v>34</v>
      </c>
      <c r="P65" s="13" t="s">
        <v>35</v>
      </c>
    </row>
    <row r="66" spans="2:16" ht="45" customHeight="1" thickTop="1" thickBot="1" x14ac:dyDescent="0.35">
      <c r="B66" s="14" t="s">
        <v>99</v>
      </c>
      <c r="C66" s="82" t="s">
        <v>100</v>
      </c>
      <c r="D66" s="83"/>
      <c r="E66" s="83"/>
      <c r="F66" s="15" t="s">
        <v>101</v>
      </c>
      <c r="G66" s="15" t="s">
        <v>102</v>
      </c>
      <c r="H66" s="15" t="s">
        <v>103</v>
      </c>
      <c r="I66" s="16">
        <v>70</v>
      </c>
      <c r="J66" s="16">
        <v>10</v>
      </c>
      <c r="K66" s="16">
        <v>100</v>
      </c>
      <c r="L66" s="17">
        <v>0.5</v>
      </c>
      <c r="M66" s="16">
        <v>89.59</v>
      </c>
      <c r="N66" s="17">
        <f>ROUND(IF(I66 &gt; K66, (IF(AND(M66 = K66, M66 = (I66 - J66)), 125 %,IF(AND(M66&lt;=(I66+J66),M66&gt;=(I66-J66)),100%,IF(M66&gt;(I66+J66),(I66+J66)/M66,IF((M66&lt;(I66-J66)),100%+ABS(M66-I66)*25%/ABS(K66-I66)))))),IF(AND(M66=K66,M66=(I66+J66)),125%,IF(AND(M66&lt;=(I66+J66),M66&gt;=(I66-J66)),100%,IF(AND(M66=K66,M66=(I66+J66)),125%,IF(M66&lt;(I66-J66),M66/(I66-J66),IF(M66&gt;(I66+J66),100%+(M66-I66)*25%/(K66-I66))))))),4)</f>
        <v>1.1633</v>
      </c>
      <c r="O66" s="16" t="str">
        <f>IF(N66 &gt;1,"Superou",IF(N66 =1,"Atingiu","Não atingiu"))</f>
        <v>Superou</v>
      </c>
      <c r="P66" s="17">
        <f>N66-100%</f>
        <v>0.1633</v>
      </c>
    </row>
    <row r="67" spans="2:16" ht="45" customHeight="1" thickTop="1" thickBot="1" x14ac:dyDescent="0.35">
      <c r="B67" s="14" t="s">
        <v>104</v>
      </c>
      <c r="C67" s="82" t="s">
        <v>105</v>
      </c>
      <c r="D67" s="83"/>
      <c r="E67" s="83"/>
      <c r="F67" s="15" t="s">
        <v>106</v>
      </c>
      <c r="G67" s="15" t="s">
        <v>69</v>
      </c>
      <c r="H67" s="15" t="s">
        <v>69</v>
      </c>
      <c r="I67" s="16">
        <v>95</v>
      </c>
      <c r="J67" s="16">
        <v>2</v>
      </c>
      <c r="K67" s="16">
        <v>100</v>
      </c>
      <c r="L67" s="17">
        <v>0.5</v>
      </c>
      <c r="M67" s="16">
        <v>98.18</v>
      </c>
      <c r="N67" s="17">
        <f>ROUND(IF(I67 &gt; K67, (IF(AND(M67 = K67, M67 = (I67 - J67)), 125 %,IF(AND(M67&lt;=(I67+J67),M67&gt;=(I67-J67)),100%,IF(M67&gt;(I67+J67),(I67+J67)/M67,IF((M67&lt;(I67-J67)),100%+ABS(M67-I67)*25%/ABS(K67-I67)))))),IF(AND(M67=K67,M67=(I67+J67)),125%,IF(AND(M67&lt;=(I67+J67),M67&gt;=(I67-J67)),100%,IF(AND(M67=K67,M67=(I67+J67)),125%,IF(M67&lt;(I67-J67),M67/(I67-J67),IF(M67&gt;(I67+J67),100%+(M67-I67)*25%/(K67-I67))))))),4)</f>
        <v>1.159</v>
      </c>
      <c r="O67" s="16" t="str">
        <f>IF(N67 &gt;1,"Superou",IF(N67 =1,"Atingiu","Não atingiu"))</f>
        <v>Superou</v>
      </c>
      <c r="P67" s="17">
        <f>N67-100%</f>
        <v>0.15900000000000003</v>
      </c>
    </row>
    <row r="68" spans="2:16" ht="27" customHeight="1" thickTop="1" thickBot="1" x14ac:dyDescent="0.35">
      <c r="B68" s="70" t="s">
        <v>45</v>
      </c>
      <c r="C68" s="70"/>
      <c r="D68" s="70"/>
      <c r="E68" s="70"/>
      <c r="F68" s="70"/>
      <c r="G68" s="70"/>
      <c r="H68" s="70"/>
      <c r="I68" s="70"/>
      <c r="J68" s="70"/>
      <c r="K68" s="70"/>
      <c r="L68" s="70"/>
      <c r="M68" s="70"/>
      <c r="N68" s="70"/>
      <c r="O68" s="70"/>
      <c r="P68" s="18">
        <f>L66*N66+L67*N67</f>
        <v>1.1611500000000001</v>
      </c>
    </row>
    <row r="69" spans="2:16" ht="45" customHeight="1" thickTop="1" thickBot="1" x14ac:dyDescent="0.35">
      <c r="B69" s="10" t="s">
        <v>107</v>
      </c>
      <c r="C69" s="84" t="s">
        <v>108</v>
      </c>
      <c r="D69" s="53"/>
      <c r="E69" s="53"/>
      <c r="F69" s="53"/>
      <c r="G69" s="53"/>
      <c r="H69" s="53"/>
      <c r="I69" s="53"/>
      <c r="J69" s="53"/>
      <c r="K69" s="53"/>
      <c r="L69" s="53"/>
      <c r="M69" s="53"/>
      <c r="N69" s="53"/>
      <c r="O69" s="11" t="s">
        <v>22</v>
      </c>
      <c r="P69" s="12">
        <v>0.2</v>
      </c>
    </row>
    <row r="70" spans="2:16" ht="45" customHeight="1" thickTop="1" thickBot="1" x14ac:dyDescent="0.35">
      <c r="B70" s="85" t="s">
        <v>25</v>
      </c>
      <c r="C70" s="85"/>
      <c r="D70" s="85"/>
      <c r="E70" s="85"/>
      <c r="F70" s="13" t="s">
        <v>26</v>
      </c>
      <c r="G70" s="13" t="s">
        <v>27</v>
      </c>
      <c r="H70" s="13" t="s">
        <v>270</v>
      </c>
      <c r="I70" s="13" t="s">
        <v>28</v>
      </c>
      <c r="J70" s="13" t="s">
        <v>29</v>
      </c>
      <c r="K70" s="13" t="s">
        <v>30</v>
      </c>
      <c r="L70" s="13" t="s">
        <v>31</v>
      </c>
      <c r="M70" s="13" t="s">
        <v>32</v>
      </c>
      <c r="N70" s="13" t="s">
        <v>33</v>
      </c>
      <c r="O70" s="13" t="s">
        <v>34</v>
      </c>
      <c r="P70" s="13" t="s">
        <v>35</v>
      </c>
    </row>
    <row r="71" spans="2:16" ht="45" customHeight="1" thickTop="1" thickBot="1" x14ac:dyDescent="0.35">
      <c r="B71" s="14" t="s">
        <v>109</v>
      </c>
      <c r="C71" s="82" t="s">
        <v>110</v>
      </c>
      <c r="D71" s="83"/>
      <c r="E71" s="83"/>
      <c r="F71" s="15"/>
      <c r="G71" s="15"/>
      <c r="H71" s="15">
        <v>3.9</v>
      </c>
      <c r="I71" s="16">
        <v>3.5</v>
      </c>
      <c r="J71" s="16">
        <v>0.5</v>
      </c>
      <c r="K71" s="16">
        <v>5</v>
      </c>
      <c r="L71" s="17">
        <v>1</v>
      </c>
      <c r="M71" s="16">
        <v>3.5</v>
      </c>
      <c r="N71" s="17">
        <f>ROUND(IF(I71 &gt; K71, (IF(AND(M71 = K71, M71 = (I71 - J71)), 125 %,IF(AND(M71&lt;=(I71+J71),M71&gt;=(I71-J71)),100%,IF(M71&gt;(I71+J71),(I71+J71)/M71,IF((M71&lt;(I71-J71)),100%+ABS(M71-I71)*25%/ABS(K71-I71)))))),IF(AND(M71=K71,M71=(I71+J71)),125%,IF(AND(M71&lt;=(I71+J71),M71&gt;=(I71-J71)),100%,IF(AND(M71=K71,M71=(I71+J71)),125%,IF(M71&lt;(I71-J71),M71/(I71-J71),IF(M71&gt;(I71+J71),100%+(M71-I71)*25%/(K71-I71))))))),4)</f>
        <v>1</v>
      </c>
      <c r="O71" s="16" t="str">
        <f>IF(N71 &gt;1,"Superou",IF(N71 =1,"Atingiu","Não atingiu"))</f>
        <v>Atingiu</v>
      </c>
      <c r="P71" s="17">
        <f>N71-100%</f>
        <v>0</v>
      </c>
    </row>
    <row r="72" spans="2:16" ht="27" customHeight="1" thickTop="1" thickBot="1" x14ac:dyDescent="0.35">
      <c r="B72" s="70" t="s">
        <v>45</v>
      </c>
      <c r="C72" s="70"/>
      <c r="D72" s="70"/>
      <c r="E72" s="70"/>
      <c r="F72" s="70"/>
      <c r="G72" s="70"/>
      <c r="H72" s="70"/>
      <c r="I72" s="70"/>
      <c r="J72" s="70"/>
      <c r="K72" s="70"/>
      <c r="L72" s="70"/>
      <c r="M72" s="70"/>
      <c r="N72" s="70"/>
      <c r="O72" s="70"/>
      <c r="P72" s="18">
        <f>L71*N71</f>
        <v>1</v>
      </c>
    </row>
    <row r="73" spans="2:16" ht="45" customHeight="1" thickTop="1" thickBot="1" x14ac:dyDescent="0.35">
      <c r="B73" s="41" t="s">
        <v>111</v>
      </c>
      <c r="C73" s="41"/>
      <c r="D73" s="41"/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41"/>
      <c r="P73" s="41"/>
    </row>
    <row r="74" spans="2:16" ht="25.5" customHeight="1" thickTop="1" thickBot="1" x14ac:dyDescent="0.35">
      <c r="B74" s="71" t="s">
        <v>112</v>
      </c>
      <c r="C74" s="71"/>
      <c r="D74" s="71"/>
      <c r="E74" s="71"/>
      <c r="F74" s="71"/>
      <c r="G74" s="71"/>
      <c r="H74" s="73" t="s">
        <v>113</v>
      </c>
      <c r="I74" s="73"/>
      <c r="J74" s="73"/>
      <c r="K74" s="73" t="s">
        <v>114</v>
      </c>
      <c r="L74" s="73"/>
      <c r="M74" s="73" t="s">
        <v>115</v>
      </c>
      <c r="N74" s="73"/>
      <c r="O74" s="73" t="s">
        <v>116</v>
      </c>
      <c r="P74" s="73"/>
    </row>
    <row r="75" spans="2:16" ht="17.25" customHeight="1" thickTop="1" x14ac:dyDescent="0.3">
      <c r="B75" s="72"/>
      <c r="C75" s="72"/>
      <c r="D75" s="72"/>
      <c r="E75" s="72"/>
      <c r="F75" s="72"/>
      <c r="G75" s="72"/>
      <c r="H75" s="74"/>
      <c r="I75" s="74"/>
      <c r="J75" s="74"/>
      <c r="K75" s="75">
        <f>P20</f>
        <v>0.4</v>
      </c>
      <c r="L75" s="76"/>
      <c r="M75" s="75">
        <f>P46</f>
        <v>0.3</v>
      </c>
      <c r="N75" s="76"/>
      <c r="O75" s="75">
        <f>P59</f>
        <v>0.3</v>
      </c>
      <c r="P75" s="76"/>
    </row>
    <row r="76" spans="2:16" ht="39.75" customHeight="1" thickBot="1" x14ac:dyDescent="0.35">
      <c r="B76" s="72"/>
      <c r="C76" s="72"/>
      <c r="D76" s="72"/>
      <c r="E76" s="72"/>
      <c r="F76" s="72"/>
      <c r="G76" s="72"/>
      <c r="H76" s="77" t="s">
        <v>117</v>
      </c>
      <c r="I76" s="77"/>
      <c r="J76" s="77"/>
      <c r="K76" s="78">
        <f>(P21*P25+P26*P30+P31*P35+P36*P40+P41*P45)*K75+(P47*P50+P51*P54+P55*P58)*M75+(P60*P63+P64*P68+P69*P72)*O75</f>
        <v>1.3792936999999998</v>
      </c>
      <c r="L76" s="79"/>
      <c r="M76" s="79"/>
      <c r="N76" s="79"/>
      <c r="O76" s="79"/>
      <c r="P76" s="79"/>
    </row>
    <row r="77" spans="2:16" ht="39.75" customHeight="1" thickTop="1" thickBot="1" x14ac:dyDescent="0.35">
      <c r="B77" s="72"/>
      <c r="C77" s="72"/>
      <c r="D77" s="72"/>
      <c r="E77" s="72"/>
      <c r="F77" s="72"/>
      <c r="G77" s="72"/>
      <c r="H77" s="80" t="s">
        <v>118</v>
      </c>
      <c r="I77" s="80"/>
      <c r="J77" s="80"/>
      <c r="K77" s="81" t="s">
        <v>269</v>
      </c>
      <c r="L77" s="81"/>
      <c r="M77" s="81"/>
      <c r="N77" s="81"/>
      <c r="O77" s="81"/>
      <c r="P77" s="81"/>
    </row>
    <row r="78" spans="2:16" ht="45" customHeight="1" thickTop="1" thickBot="1" x14ac:dyDescent="0.35">
      <c r="B78" s="42" t="s">
        <v>119</v>
      </c>
      <c r="C78" s="42"/>
      <c r="D78" s="42"/>
      <c r="E78" s="42"/>
      <c r="F78" s="42"/>
      <c r="G78" s="42"/>
      <c r="H78" s="41"/>
      <c r="I78" s="41"/>
      <c r="J78" s="41"/>
      <c r="K78" s="41"/>
      <c r="L78" s="41"/>
      <c r="M78" s="41"/>
      <c r="N78" s="41"/>
      <c r="O78" s="41"/>
      <c r="P78" s="41"/>
    </row>
    <row r="79" spans="2:16" ht="46.5" customHeight="1" thickTop="1" thickBot="1" x14ac:dyDescent="0.35">
      <c r="B79" s="68" t="s">
        <v>120</v>
      </c>
      <c r="C79" s="68"/>
      <c r="D79" s="68"/>
      <c r="E79" s="68"/>
      <c r="F79" s="69" t="s">
        <v>121</v>
      </c>
      <c r="G79" s="69"/>
      <c r="H79" s="69" t="s">
        <v>122</v>
      </c>
      <c r="I79" s="69"/>
      <c r="J79" s="19" t="s">
        <v>123</v>
      </c>
      <c r="K79" s="20" t="s">
        <v>124</v>
      </c>
      <c r="L79" s="20" t="s">
        <v>125</v>
      </c>
      <c r="M79" s="20" t="s">
        <v>34</v>
      </c>
      <c r="N79" s="69" t="s">
        <v>126</v>
      </c>
      <c r="O79" s="69"/>
      <c r="P79" s="69"/>
    </row>
    <row r="80" spans="2:16" ht="30" customHeight="1" thickTop="1" thickBot="1" x14ac:dyDescent="0.35">
      <c r="B80" s="62" t="s">
        <v>127</v>
      </c>
      <c r="C80" s="62"/>
      <c r="D80" s="62"/>
      <c r="E80" s="62"/>
      <c r="F80" s="63">
        <f>F81*(L81+L82+L83+L84+L85)</f>
        <v>0.51627319999999999</v>
      </c>
      <c r="G80" s="64"/>
      <c r="H80" s="64"/>
      <c r="I80" s="64"/>
      <c r="J80" s="64"/>
      <c r="K80" s="64"/>
      <c r="L80" s="64"/>
      <c r="M80" s="64"/>
      <c r="N80" s="64"/>
      <c r="O80" s="64"/>
      <c r="P80" s="64"/>
    </row>
    <row r="81" spans="2:16" ht="30" customHeight="1" thickTop="1" thickBot="1" x14ac:dyDescent="0.35">
      <c r="B81" s="60" t="s">
        <v>24</v>
      </c>
      <c r="C81" s="61"/>
      <c r="D81" s="61"/>
      <c r="E81" s="61"/>
      <c r="F81" s="57">
        <v>0.4</v>
      </c>
      <c r="G81" s="58"/>
      <c r="H81" s="57">
        <v>0.2</v>
      </c>
      <c r="I81" s="58"/>
      <c r="J81" s="21">
        <v>0.08</v>
      </c>
      <c r="K81" s="22">
        <f>P25</f>
        <v>1.65622</v>
      </c>
      <c r="L81" s="22">
        <f>H81*K81</f>
        <v>0.33124400000000004</v>
      </c>
      <c r="M81" s="23" t="str">
        <f>IF(K81 &gt;1,"Superou",IF(K81 =1,"Atingiu","Não atingiu"))</f>
        <v>Superou</v>
      </c>
      <c r="N81" s="59"/>
      <c r="O81" s="59"/>
      <c r="P81" s="59"/>
    </row>
    <row r="82" spans="2:16" ht="30" customHeight="1" thickTop="1" thickBot="1" x14ac:dyDescent="0.35">
      <c r="B82" s="60" t="s">
        <v>47</v>
      </c>
      <c r="C82" s="61"/>
      <c r="D82" s="61"/>
      <c r="E82" s="61"/>
      <c r="F82" s="58"/>
      <c r="G82" s="58"/>
      <c r="H82" s="57">
        <v>0.15</v>
      </c>
      <c r="I82" s="58"/>
      <c r="J82" s="21">
        <v>0.06</v>
      </c>
      <c r="K82" s="22">
        <f>P30</f>
        <v>1.3304</v>
      </c>
      <c r="L82" s="22">
        <f>H82*K82</f>
        <v>0.19955999999999999</v>
      </c>
      <c r="M82" s="23" t="str">
        <f>IF(K82 &gt;1,"Superou",IF(K82 =1,"Atingiu","Não atingiu"))</f>
        <v>Superou</v>
      </c>
      <c r="N82" s="59"/>
      <c r="O82" s="59"/>
      <c r="P82" s="59"/>
    </row>
    <row r="83" spans="2:16" ht="30" customHeight="1" thickTop="1" thickBot="1" x14ac:dyDescent="0.35">
      <c r="B83" s="60" t="s">
        <v>57</v>
      </c>
      <c r="C83" s="61"/>
      <c r="D83" s="61"/>
      <c r="E83" s="61"/>
      <c r="F83" s="58"/>
      <c r="G83" s="58"/>
      <c r="H83" s="57">
        <v>0.25</v>
      </c>
      <c r="I83" s="58"/>
      <c r="J83" s="21">
        <v>0.1</v>
      </c>
      <c r="K83" s="22">
        <f>P35</f>
        <v>1.1798999999999999</v>
      </c>
      <c r="L83" s="22">
        <f>H83*K83</f>
        <v>0.29497499999999999</v>
      </c>
      <c r="M83" s="23" t="str">
        <f>IF(K83 &gt;1,"Superou",IF(K83 =1,"Atingiu","Não atingiu"))</f>
        <v>Superou</v>
      </c>
      <c r="N83" s="59" t="s">
        <v>128</v>
      </c>
      <c r="O83" s="59"/>
      <c r="P83" s="59"/>
    </row>
    <row r="84" spans="2:16" ht="30" customHeight="1" thickTop="1" thickBot="1" x14ac:dyDescent="0.35">
      <c r="B84" s="60" t="s">
        <v>67</v>
      </c>
      <c r="C84" s="61"/>
      <c r="D84" s="61"/>
      <c r="E84" s="61"/>
      <c r="F84" s="58"/>
      <c r="G84" s="58"/>
      <c r="H84" s="57">
        <v>0.1</v>
      </c>
      <c r="I84" s="58"/>
      <c r="J84" s="21">
        <v>0.04</v>
      </c>
      <c r="K84" s="22">
        <f>P40</f>
        <v>1.125</v>
      </c>
      <c r="L84" s="22">
        <f>H84*K84</f>
        <v>0.1125</v>
      </c>
      <c r="M84" s="23" t="str">
        <f>IF(K84 &gt;1,"Superou",IF(K84 =1,"Atingiu","Não atingiu"))</f>
        <v>Superou</v>
      </c>
      <c r="N84" s="59"/>
      <c r="O84" s="59"/>
      <c r="P84" s="59"/>
    </row>
    <row r="85" spans="2:16" ht="30" customHeight="1" thickTop="1" thickBot="1" x14ac:dyDescent="0.35">
      <c r="B85" s="60" t="s">
        <v>73</v>
      </c>
      <c r="C85" s="61"/>
      <c r="D85" s="61"/>
      <c r="E85" s="61"/>
      <c r="F85" s="58"/>
      <c r="G85" s="58"/>
      <c r="H85" s="57">
        <v>0.3</v>
      </c>
      <c r="I85" s="58"/>
      <c r="J85" s="21">
        <v>0.12</v>
      </c>
      <c r="K85" s="22">
        <f>P45</f>
        <v>1.1746799999999999</v>
      </c>
      <c r="L85" s="22">
        <f>H85*K85</f>
        <v>0.352404</v>
      </c>
      <c r="M85" s="23" t="str">
        <f>IF(K85 &gt;1,"Superou",IF(K85 =1,"Atingiu","Não atingiu"))</f>
        <v>Superou</v>
      </c>
      <c r="N85" s="59" t="s">
        <v>128</v>
      </c>
      <c r="O85" s="59"/>
      <c r="P85" s="59"/>
    </row>
    <row r="86" spans="2:16" ht="30" customHeight="1" thickTop="1" thickBot="1" x14ac:dyDescent="0.35">
      <c r="B86" s="62" t="s">
        <v>129</v>
      </c>
      <c r="C86" s="62"/>
      <c r="D86" s="62"/>
      <c r="E86" s="62"/>
      <c r="F86" s="63">
        <f>F87*(L87+L88+L89)</f>
        <v>0.40426649999999992</v>
      </c>
      <c r="G86" s="64"/>
      <c r="H86" s="64"/>
      <c r="I86" s="64"/>
      <c r="J86" s="64"/>
      <c r="K86" s="64"/>
      <c r="L86" s="64"/>
      <c r="M86" s="64"/>
      <c r="N86" s="64"/>
      <c r="O86" s="64"/>
      <c r="P86" s="64"/>
    </row>
    <row r="87" spans="2:16" ht="30" customHeight="1" thickTop="1" thickBot="1" x14ac:dyDescent="0.35">
      <c r="B87" s="60" t="s">
        <v>80</v>
      </c>
      <c r="C87" s="61"/>
      <c r="D87" s="61"/>
      <c r="E87" s="61"/>
      <c r="F87" s="57">
        <v>0.3</v>
      </c>
      <c r="G87" s="58"/>
      <c r="H87" s="57">
        <v>0.35</v>
      </c>
      <c r="I87" s="58"/>
      <c r="J87" s="21">
        <v>0.105</v>
      </c>
      <c r="K87" s="22">
        <f>P50</f>
        <v>1.25</v>
      </c>
      <c r="L87" s="22">
        <f>H87*K87</f>
        <v>0.4375</v>
      </c>
      <c r="M87" s="23" t="str">
        <f>IF(K87 &gt;1,"Superou",IF(K87 =1,"Atingiu","Não atingiu"))</f>
        <v>Superou</v>
      </c>
      <c r="N87" s="59" t="s">
        <v>128</v>
      </c>
      <c r="O87" s="59"/>
      <c r="P87" s="59"/>
    </row>
    <row r="88" spans="2:16" ht="30" customHeight="1" thickTop="1" thickBot="1" x14ac:dyDescent="0.35">
      <c r="B88" s="60" t="s">
        <v>83</v>
      </c>
      <c r="C88" s="61"/>
      <c r="D88" s="61"/>
      <c r="E88" s="61"/>
      <c r="F88" s="58"/>
      <c r="G88" s="58"/>
      <c r="H88" s="57">
        <v>0.35</v>
      </c>
      <c r="I88" s="58"/>
      <c r="J88" s="21">
        <v>0.105</v>
      </c>
      <c r="K88" s="22">
        <f>P54</f>
        <v>1.6405000000000001</v>
      </c>
      <c r="L88" s="22">
        <f>H88*K88</f>
        <v>0.57417499999999999</v>
      </c>
      <c r="M88" s="23" t="str">
        <f>IF(K88 &gt;1,"Superou",IF(K88 =1,"Atingiu","Não atingiu"))</f>
        <v>Superou</v>
      </c>
      <c r="N88" s="59" t="s">
        <v>128</v>
      </c>
      <c r="O88" s="59"/>
      <c r="P88" s="59"/>
    </row>
    <row r="89" spans="2:16" ht="30" customHeight="1" thickTop="1" thickBot="1" x14ac:dyDescent="0.35">
      <c r="B89" s="60" t="s">
        <v>87</v>
      </c>
      <c r="C89" s="61"/>
      <c r="D89" s="61"/>
      <c r="E89" s="61"/>
      <c r="F89" s="58"/>
      <c r="G89" s="58"/>
      <c r="H89" s="57">
        <v>0.3</v>
      </c>
      <c r="I89" s="58"/>
      <c r="J89" s="21">
        <v>0.09</v>
      </c>
      <c r="K89" s="22">
        <f>P58</f>
        <v>1.1195999999999999</v>
      </c>
      <c r="L89" s="22">
        <f>H89*K89</f>
        <v>0.33587999999999996</v>
      </c>
      <c r="M89" s="23" t="str">
        <f>IF(K89 &gt;1,"Superou",IF(K89 =1,"Atingiu","Não atingiu"))</f>
        <v>Superou</v>
      </c>
      <c r="N89" s="59"/>
      <c r="O89" s="59"/>
      <c r="P89" s="59"/>
    </row>
    <row r="90" spans="2:16" ht="30" customHeight="1" thickTop="1" thickBot="1" x14ac:dyDescent="0.35">
      <c r="B90" s="62" t="s">
        <v>130</v>
      </c>
      <c r="C90" s="62"/>
      <c r="D90" s="62"/>
      <c r="E90" s="62"/>
      <c r="F90" s="63">
        <f>F91*(L91+L92+L93)</f>
        <v>0.458754</v>
      </c>
      <c r="G90" s="64"/>
      <c r="H90" s="64"/>
      <c r="I90" s="64"/>
      <c r="J90" s="64"/>
      <c r="K90" s="64"/>
      <c r="L90" s="64"/>
      <c r="M90" s="64"/>
      <c r="N90" s="64"/>
      <c r="O90" s="64"/>
      <c r="P90" s="64"/>
    </row>
    <row r="91" spans="2:16" ht="30" customHeight="1" thickTop="1" thickBot="1" x14ac:dyDescent="0.35">
      <c r="B91" s="60" t="s">
        <v>94</v>
      </c>
      <c r="C91" s="61"/>
      <c r="D91" s="61"/>
      <c r="E91" s="61"/>
      <c r="F91" s="57">
        <v>0.3</v>
      </c>
      <c r="G91" s="58"/>
      <c r="H91" s="57">
        <v>0.4</v>
      </c>
      <c r="I91" s="58"/>
      <c r="J91" s="21">
        <v>0.12</v>
      </c>
      <c r="K91" s="22">
        <f>P63</f>
        <v>2.1617999999999999</v>
      </c>
      <c r="L91" s="22">
        <f>H91*K91</f>
        <v>0.86472000000000004</v>
      </c>
      <c r="M91" s="23" t="str">
        <f>IF(K91 &gt;1,"Superou",IF(K91 =1,"Atingiu","Não atingiu"))</f>
        <v>Superou</v>
      </c>
      <c r="N91" s="59" t="s">
        <v>128</v>
      </c>
      <c r="O91" s="59"/>
      <c r="P91" s="59"/>
    </row>
    <row r="92" spans="2:16" ht="30" customHeight="1" thickTop="1" thickBot="1" x14ac:dyDescent="0.35">
      <c r="B92" s="60" t="s">
        <v>98</v>
      </c>
      <c r="C92" s="61"/>
      <c r="D92" s="61"/>
      <c r="E92" s="61"/>
      <c r="F92" s="58"/>
      <c r="G92" s="58"/>
      <c r="H92" s="57">
        <v>0.4</v>
      </c>
      <c r="I92" s="58"/>
      <c r="J92" s="21">
        <v>0.12</v>
      </c>
      <c r="K92" s="22">
        <f>P68</f>
        <v>1.1611500000000001</v>
      </c>
      <c r="L92" s="22">
        <f>H92*K92</f>
        <v>0.46446000000000009</v>
      </c>
      <c r="M92" s="23" t="str">
        <f>IF(K92 &gt;1,"Superou",IF(K92 =1,"Atingiu","Não atingiu"))</f>
        <v>Superou</v>
      </c>
      <c r="N92" s="59" t="s">
        <v>128</v>
      </c>
      <c r="O92" s="59"/>
      <c r="P92" s="59"/>
    </row>
    <row r="93" spans="2:16" ht="30" customHeight="1" thickTop="1" thickBot="1" x14ac:dyDescent="0.35">
      <c r="B93" s="60" t="s">
        <v>108</v>
      </c>
      <c r="C93" s="61"/>
      <c r="D93" s="61"/>
      <c r="E93" s="61"/>
      <c r="F93" s="58"/>
      <c r="G93" s="58"/>
      <c r="H93" s="57">
        <v>0.2</v>
      </c>
      <c r="I93" s="58"/>
      <c r="J93" s="21">
        <v>0.06</v>
      </c>
      <c r="K93" s="22">
        <f>P72</f>
        <v>1</v>
      </c>
      <c r="L93" s="22">
        <f>H93*K93</f>
        <v>0.2</v>
      </c>
      <c r="M93" s="23" t="str">
        <f>IF(K93 &gt;1,"Superou",IF(K93 =1,"Atingiu","Não atingiu"))</f>
        <v>Atingiu</v>
      </c>
      <c r="N93" s="59"/>
      <c r="O93" s="59"/>
      <c r="P93" s="59"/>
    </row>
    <row r="94" spans="2:16" ht="34.5" customHeight="1" thickTop="1" thickBot="1" x14ac:dyDescent="0.35">
      <c r="B94" s="65" t="s">
        <v>131</v>
      </c>
      <c r="C94" s="65"/>
      <c r="D94" s="65"/>
      <c r="E94" s="65"/>
      <c r="F94" s="66">
        <f>F81+F87+F91</f>
        <v>1</v>
      </c>
      <c r="G94" s="67"/>
      <c r="H94" s="65" t="s">
        <v>132</v>
      </c>
      <c r="I94" s="65"/>
      <c r="J94" s="65"/>
      <c r="K94" s="65"/>
      <c r="L94" s="65"/>
      <c r="M94" s="65"/>
      <c r="N94" s="66">
        <f>SUMIF(N81:N93, "RELEVANTE", J81:J93 )</f>
        <v>0.67</v>
      </c>
      <c r="O94" s="67"/>
      <c r="P94" s="67"/>
    </row>
    <row r="95" spans="2:16" ht="6.75" customHeight="1" thickTop="1" thickBot="1" x14ac:dyDescent="0.35"/>
    <row r="96" spans="2:16" ht="34.5" customHeight="1" thickTop="1" thickBot="1" x14ac:dyDescent="0.35">
      <c r="B96" s="52" t="s">
        <v>133</v>
      </c>
      <c r="C96" s="55"/>
      <c r="D96" s="55"/>
      <c r="E96" s="55"/>
      <c r="F96" s="55"/>
      <c r="G96" s="55"/>
      <c r="H96" s="55"/>
      <c r="I96" s="55"/>
      <c r="J96" s="55"/>
      <c r="K96" s="55"/>
      <c r="L96" s="55"/>
      <c r="M96" s="55"/>
      <c r="N96" s="55"/>
      <c r="O96" s="24" t="s">
        <v>134</v>
      </c>
      <c r="P96" s="25">
        <v>228</v>
      </c>
    </row>
    <row r="97" spans="2:16" ht="38.25" customHeight="1" thickTop="1" thickBot="1" x14ac:dyDescent="0.35">
      <c r="B97" s="42" t="s">
        <v>135</v>
      </c>
      <c r="C97" s="42"/>
      <c r="D97" s="42" t="s">
        <v>136</v>
      </c>
      <c r="E97" s="42"/>
      <c r="F97" s="42"/>
      <c r="G97" s="41" t="s">
        <v>137</v>
      </c>
      <c r="H97" s="41"/>
      <c r="I97" s="41"/>
      <c r="J97" s="41" t="s">
        <v>138</v>
      </c>
      <c r="K97" s="41"/>
      <c r="L97" s="41"/>
      <c r="M97" s="42" t="s">
        <v>139</v>
      </c>
      <c r="N97" s="42"/>
      <c r="O97" s="42" t="s">
        <v>140</v>
      </c>
      <c r="P97" s="41" t="s">
        <v>141</v>
      </c>
    </row>
    <row r="98" spans="2:16" ht="63" customHeight="1" thickTop="1" thickBot="1" x14ac:dyDescent="0.35">
      <c r="B98" s="42"/>
      <c r="C98" s="42"/>
      <c r="D98" s="42"/>
      <c r="E98" s="42"/>
      <c r="F98" s="42"/>
      <c r="G98" s="6" t="s">
        <v>142</v>
      </c>
      <c r="H98" s="5" t="s">
        <v>143</v>
      </c>
      <c r="I98" s="6" t="s">
        <v>144</v>
      </c>
      <c r="J98" s="6" t="s">
        <v>145</v>
      </c>
      <c r="K98" s="5" t="s">
        <v>146</v>
      </c>
      <c r="L98" s="6" t="s">
        <v>147</v>
      </c>
      <c r="M98" s="42"/>
      <c r="N98" s="42"/>
      <c r="O98" s="42"/>
      <c r="P98" s="41"/>
    </row>
    <row r="99" spans="2:16" ht="24.75" customHeight="1" thickTop="1" thickBot="1" x14ac:dyDescent="0.35">
      <c r="B99" s="47" t="s">
        <v>148</v>
      </c>
      <c r="C99" s="48"/>
      <c r="D99" s="56">
        <v>20</v>
      </c>
      <c r="E99" s="56"/>
      <c r="F99" s="56"/>
      <c r="G99" s="26">
        <v>15</v>
      </c>
      <c r="H99" s="26">
        <f>G99*P96</f>
        <v>3420</v>
      </c>
      <c r="I99" s="26">
        <f t="shared" ref="I99:I106" si="0">G99*D99</f>
        <v>300</v>
      </c>
      <c r="J99" s="26">
        <v>6</v>
      </c>
      <c r="K99" s="26">
        <f>J99*P96</f>
        <v>1368</v>
      </c>
      <c r="L99" s="27">
        <f t="shared" ref="L99:L106" si="1">(K99*I99)/H99</f>
        <v>120</v>
      </c>
      <c r="M99" s="56">
        <f t="shared" ref="M99:M106" si="2">J99-G99</f>
        <v>-9</v>
      </c>
      <c r="N99" s="56"/>
      <c r="O99" s="28">
        <f t="shared" ref="O99:O107" si="3">L99/I99</f>
        <v>0.4</v>
      </c>
      <c r="P99" s="28">
        <f t="shared" ref="P99:P107" si="4">K99/H99</f>
        <v>0.4</v>
      </c>
    </row>
    <row r="100" spans="2:16" ht="24.75" customHeight="1" thickTop="1" thickBot="1" x14ac:dyDescent="0.35">
      <c r="B100" s="47" t="s">
        <v>149</v>
      </c>
      <c r="C100" s="48"/>
      <c r="D100" s="56">
        <v>16</v>
      </c>
      <c r="E100" s="56"/>
      <c r="F100" s="56"/>
      <c r="G100" s="26">
        <v>58</v>
      </c>
      <c r="H100" s="26">
        <f>G100*P96</f>
        <v>13224</v>
      </c>
      <c r="I100" s="26">
        <f t="shared" si="0"/>
        <v>928</v>
      </c>
      <c r="J100" s="26">
        <v>58</v>
      </c>
      <c r="K100" s="26">
        <f>J100*P96</f>
        <v>13224</v>
      </c>
      <c r="L100" s="27">
        <f t="shared" si="1"/>
        <v>928</v>
      </c>
      <c r="M100" s="56">
        <f t="shared" si="2"/>
        <v>0</v>
      </c>
      <c r="N100" s="56"/>
      <c r="O100" s="28">
        <f t="shared" si="3"/>
        <v>1</v>
      </c>
      <c r="P100" s="28">
        <f t="shared" si="4"/>
        <v>1</v>
      </c>
    </row>
    <row r="101" spans="2:16" ht="24.75" customHeight="1" thickTop="1" thickBot="1" x14ac:dyDescent="0.35">
      <c r="B101" s="47" t="s">
        <v>150</v>
      </c>
      <c r="C101" s="48"/>
      <c r="D101" s="56">
        <v>12</v>
      </c>
      <c r="E101" s="56"/>
      <c r="F101" s="56"/>
      <c r="G101" s="26">
        <v>452</v>
      </c>
      <c r="H101" s="26">
        <f>G101*P96</f>
        <v>103056</v>
      </c>
      <c r="I101" s="26">
        <f t="shared" si="0"/>
        <v>5424</v>
      </c>
      <c r="J101" s="26">
        <v>422</v>
      </c>
      <c r="K101" s="26">
        <f>J101*P96</f>
        <v>96216</v>
      </c>
      <c r="L101" s="27">
        <f t="shared" si="1"/>
        <v>5064</v>
      </c>
      <c r="M101" s="56">
        <f t="shared" si="2"/>
        <v>-30</v>
      </c>
      <c r="N101" s="56"/>
      <c r="O101" s="28">
        <f t="shared" si="3"/>
        <v>0.9336283185840708</v>
      </c>
      <c r="P101" s="28">
        <f t="shared" si="4"/>
        <v>0.9336283185840708</v>
      </c>
    </row>
    <row r="102" spans="2:16" ht="24.75" customHeight="1" thickTop="1" thickBot="1" x14ac:dyDescent="0.35">
      <c r="B102" s="47" t="s">
        <v>151</v>
      </c>
      <c r="C102" s="48"/>
      <c r="D102" s="56">
        <v>12</v>
      </c>
      <c r="E102" s="56"/>
      <c r="F102" s="56"/>
      <c r="G102" s="26">
        <v>9</v>
      </c>
      <c r="H102" s="26">
        <f>G102*P96</f>
        <v>2052</v>
      </c>
      <c r="I102" s="26">
        <f t="shared" si="0"/>
        <v>108</v>
      </c>
      <c r="J102" s="26">
        <v>3</v>
      </c>
      <c r="K102" s="26">
        <f>J102*P96</f>
        <v>684</v>
      </c>
      <c r="L102" s="27">
        <f t="shared" si="1"/>
        <v>36</v>
      </c>
      <c r="M102" s="56">
        <f t="shared" si="2"/>
        <v>-6</v>
      </c>
      <c r="N102" s="56"/>
      <c r="O102" s="28">
        <f t="shared" si="3"/>
        <v>0.33333333333333331</v>
      </c>
      <c r="P102" s="28">
        <f t="shared" si="4"/>
        <v>0.33333333333333331</v>
      </c>
    </row>
    <row r="103" spans="2:16" ht="24.75" customHeight="1" thickTop="1" thickBot="1" x14ac:dyDescent="0.35">
      <c r="B103" s="47" t="s">
        <v>152</v>
      </c>
      <c r="C103" s="48"/>
      <c r="D103" s="56">
        <v>9</v>
      </c>
      <c r="E103" s="56"/>
      <c r="F103" s="56"/>
      <c r="G103" s="26">
        <v>13</v>
      </c>
      <c r="H103" s="26">
        <f>G103*P96</f>
        <v>2964</v>
      </c>
      <c r="I103" s="26">
        <f t="shared" si="0"/>
        <v>117</v>
      </c>
      <c r="J103" s="26">
        <v>13</v>
      </c>
      <c r="K103" s="26">
        <f>J103*P96</f>
        <v>2964</v>
      </c>
      <c r="L103" s="27">
        <f t="shared" si="1"/>
        <v>117</v>
      </c>
      <c r="M103" s="56">
        <f t="shared" si="2"/>
        <v>0</v>
      </c>
      <c r="N103" s="56"/>
      <c r="O103" s="28">
        <f t="shared" si="3"/>
        <v>1</v>
      </c>
      <c r="P103" s="28">
        <f t="shared" si="4"/>
        <v>1</v>
      </c>
    </row>
    <row r="104" spans="2:16" ht="24.75" customHeight="1" thickTop="1" thickBot="1" x14ac:dyDescent="0.35">
      <c r="B104" s="47" t="s">
        <v>153</v>
      </c>
      <c r="C104" s="48"/>
      <c r="D104" s="56">
        <v>8</v>
      </c>
      <c r="E104" s="56"/>
      <c r="F104" s="56"/>
      <c r="G104" s="26">
        <v>4</v>
      </c>
      <c r="H104" s="26">
        <f>G104*P96</f>
        <v>912</v>
      </c>
      <c r="I104" s="26">
        <f t="shared" si="0"/>
        <v>32</v>
      </c>
      <c r="J104" s="26">
        <v>4</v>
      </c>
      <c r="K104" s="26">
        <f>J104*P96</f>
        <v>912</v>
      </c>
      <c r="L104" s="27">
        <f t="shared" si="1"/>
        <v>32</v>
      </c>
      <c r="M104" s="56">
        <f t="shared" si="2"/>
        <v>0</v>
      </c>
      <c r="N104" s="56"/>
      <c r="O104" s="28">
        <f t="shared" si="3"/>
        <v>1</v>
      </c>
      <c r="P104" s="28">
        <f t="shared" si="4"/>
        <v>1</v>
      </c>
    </row>
    <row r="105" spans="2:16" ht="24.75" customHeight="1" thickTop="1" thickBot="1" x14ac:dyDescent="0.35">
      <c r="B105" s="47" t="s">
        <v>154</v>
      </c>
      <c r="C105" s="48"/>
      <c r="D105" s="56">
        <v>8</v>
      </c>
      <c r="E105" s="56"/>
      <c r="F105" s="56"/>
      <c r="G105" s="26">
        <v>139</v>
      </c>
      <c r="H105" s="26">
        <f>G105*P96</f>
        <v>31692</v>
      </c>
      <c r="I105" s="26">
        <f t="shared" si="0"/>
        <v>1112</v>
      </c>
      <c r="J105" s="26">
        <v>123</v>
      </c>
      <c r="K105" s="26">
        <f>J105*P96</f>
        <v>28044</v>
      </c>
      <c r="L105" s="27">
        <f t="shared" si="1"/>
        <v>984</v>
      </c>
      <c r="M105" s="56">
        <f t="shared" si="2"/>
        <v>-16</v>
      </c>
      <c r="N105" s="56"/>
      <c r="O105" s="28">
        <f t="shared" si="3"/>
        <v>0.8848920863309353</v>
      </c>
      <c r="P105" s="28">
        <f t="shared" si="4"/>
        <v>0.8848920863309353</v>
      </c>
    </row>
    <row r="106" spans="2:16" ht="24.75" customHeight="1" thickTop="1" thickBot="1" x14ac:dyDescent="0.35">
      <c r="B106" s="47" t="s">
        <v>155</v>
      </c>
      <c r="C106" s="48"/>
      <c r="D106" s="56">
        <v>5</v>
      </c>
      <c r="E106" s="56"/>
      <c r="F106" s="56"/>
      <c r="G106" s="26">
        <v>61</v>
      </c>
      <c r="H106" s="26">
        <f>G106*P96</f>
        <v>13908</v>
      </c>
      <c r="I106" s="26">
        <f t="shared" si="0"/>
        <v>305</v>
      </c>
      <c r="J106" s="26">
        <v>48</v>
      </c>
      <c r="K106" s="26">
        <f>J106*P96</f>
        <v>10944</v>
      </c>
      <c r="L106" s="27">
        <f t="shared" si="1"/>
        <v>240</v>
      </c>
      <c r="M106" s="56">
        <f t="shared" si="2"/>
        <v>-13</v>
      </c>
      <c r="N106" s="56"/>
      <c r="O106" s="28">
        <f t="shared" si="3"/>
        <v>0.78688524590163933</v>
      </c>
      <c r="P106" s="28">
        <f t="shared" si="4"/>
        <v>0.78688524590163933</v>
      </c>
    </row>
    <row r="107" spans="2:16" ht="19.5" customHeight="1" thickTop="1" thickBot="1" x14ac:dyDescent="0.35">
      <c r="B107" s="51"/>
      <c r="C107" s="51"/>
      <c r="D107" s="51"/>
      <c r="E107" s="51"/>
      <c r="F107" s="51"/>
      <c r="G107" s="29">
        <f t="shared" ref="G107:M107" si="5">SUM(G99:G106)</f>
        <v>751</v>
      </c>
      <c r="H107" s="29">
        <f t="shared" si="5"/>
        <v>171228</v>
      </c>
      <c r="I107" s="29">
        <f t="shared" si="5"/>
        <v>8326</v>
      </c>
      <c r="J107" s="29">
        <f t="shared" si="5"/>
        <v>677</v>
      </c>
      <c r="K107" s="29">
        <f t="shared" si="5"/>
        <v>154356</v>
      </c>
      <c r="L107" s="30">
        <f t="shared" si="5"/>
        <v>7521</v>
      </c>
      <c r="M107" s="51">
        <f t="shared" si="5"/>
        <v>-74</v>
      </c>
      <c r="N107" s="51"/>
      <c r="O107" s="31">
        <f t="shared" si="3"/>
        <v>0.90331491712707179</v>
      </c>
      <c r="P107" s="31">
        <f t="shared" si="4"/>
        <v>0.90146471371504655</v>
      </c>
    </row>
    <row r="108" spans="2:16" ht="31.5" customHeight="1" thickTop="1" thickBot="1" x14ac:dyDescent="0.35">
      <c r="B108" s="52" t="s">
        <v>156</v>
      </c>
      <c r="C108" s="53"/>
      <c r="D108" s="53"/>
      <c r="E108" s="53"/>
      <c r="F108" s="53"/>
      <c r="G108" s="32" t="s">
        <v>157</v>
      </c>
      <c r="H108" s="32" t="s">
        <v>158</v>
      </c>
      <c r="I108" s="32" t="s">
        <v>159</v>
      </c>
      <c r="J108" s="32" t="s">
        <v>160</v>
      </c>
      <c r="K108" s="32" t="s">
        <v>161</v>
      </c>
      <c r="L108" s="32" t="s">
        <v>162</v>
      </c>
      <c r="M108" s="32" t="s">
        <v>163</v>
      </c>
      <c r="N108" s="32" t="s">
        <v>164</v>
      </c>
      <c r="O108" s="32" t="s">
        <v>165</v>
      </c>
      <c r="P108" s="32" t="s">
        <v>166</v>
      </c>
    </row>
    <row r="109" spans="2:16" ht="31.5" customHeight="1" thickTop="1" thickBot="1" x14ac:dyDescent="0.35">
      <c r="B109" s="54"/>
      <c r="C109" s="54"/>
      <c r="D109" s="54"/>
      <c r="E109" s="54"/>
      <c r="F109" s="54"/>
      <c r="G109" s="33">
        <v>255</v>
      </c>
      <c r="H109" s="33">
        <v>260</v>
      </c>
      <c r="I109" s="33">
        <v>268</v>
      </c>
      <c r="J109" s="33">
        <v>256</v>
      </c>
      <c r="K109" s="33">
        <v>745</v>
      </c>
      <c r="L109" s="33">
        <v>673</v>
      </c>
      <c r="M109" s="33">
        <v>751</v>
      </c>
      <c r="N109" s="33">
        <v>683</v>
      </c>
      <c r="O109" s="33">
        <v>680</v>
      </c>
      <c r="P109" s="33">
        <v>677</v>
      </c>
    </row>
    <row r="110" spans="2:16" ht="34.5" customHeight="1" thickTop="1" thickBot="1" x14ac:dyDescent="0.35">
      <c r="B110" s="52" t="s">
        <v>167</v>
      </c>
      <c r="C110" s="55"/>
      <c r="D110" s="55"/>
      <c r="E110" s="55"/>
      <c r="F110" s="55"/>
      <c r="G110" s="55"/>
      <c r="H110" s="55"/>
      <c r="I110" s="55"/>
      <c r="J110" s="55"/>
      <c r="K110" s="55"/>
      <c r="L110" s="55"/>
      <c r="M110" s="55"/>
      <c r="N110" s="55"/>
      <c r="O110" s="55"/>
      <c r="P110" s="55"/>
    </row>
    <row r="111" spans="2:16" ht="29.25" customHeight="1" thickTop="1" thickBot="1" x14ac:dyDescent="0.35">
      <c r="B111" s="41" t="s">
        <v>135</v>
      </c>
      <c r="C111" s="41"/>
      <c r="D111" s="41"/>
      <c r="E111" s="41"/>
      <c r="F111" s="41"/>
      <c r="G111" s="41"/>
      <c r="H111" s="41" t="s">
        <v>168</v>
      </c>
      <c r="I111" s="41"/>
      <c r="J111" s="41" t="s">
        <v>169</v>
      </c>
      <c r="K111" s="41"/>
      <c r="L111" s="41" t="s">
        <v>170</v>
      </c>
      <c r="M111" s="41"/>
      <c r="N111" s="41"/>
      <c r="O111" s="41" t="s">
        <v>171</v>
      </c>
      <c r="P111" s="41" t="s">
        <v>172</v>
      </c>
    </row>
    <row r="112" spans="2:16" ht="55.5" customHeight="1" thickTop="1" thickBot="1" x14ac:dyDescent="0.35">
      <c r="B112" s="41"/>
      <c r="C112" s="41"/>
      <c r="D112" s="41"/>
      <c r="E112" s="41"/>
      <c r="F112" s="41"/>
      <c r="G112" s="41"/>
      <c r="H112" s="41"/>
      <c r="I112" s="41"/>
      <c r="J112" s="41"/>
      <c r="K112" s="41"/>
      <c r="L112" s="6" t="s">
        <v>173</v>
      </c>
      <c r="M112" s="6" t="s">
        <v>174</v>
      </c>
      <c r="N112" s="6" t="s">
        <v>175</v>
      </c>
      <c r="O112" s="41"/>
      <c r="P112" s="42" t="s">
        <v>172</v>
      </c>
    </row>
    <row r="113" spans="2:16" ht="24.75" customHeight="1" thickTop="1" thickBot="1" x14ac:dyDescent="0.35">
      <c r="B113" s="43" t="s">
        <v>176</v>
      </c>
      <c r="C113" s="44"/>
      <c r="D113" s="44"/>
      <c r="E113" s="44"/>
      <c r="F113" s="45"/>
      <c r="G113" s="46"/>
      <c r="H113" s="46">
        <f>SUM(H114:H117)</f>
        <v>33226692</v>
      </c>
      <c r="I113" s="46"/>
      <c r="J113" s="46">
        <f>SUM(J114:J117)</f>
        <v>58471837</v>
      </c>
      <c r="K113" s="46"/>
      <c r="L113" s="34">
        <f>SUM(L114:L117)</f>
        <v>11755863.6</v>
      </c>
      <c r="M113" s="34">
        <f>SUM(M114:M117)</f>
        <v>11755863.6</v>
      </c>
      <c r="N113" s="34">
        <f>SUM(N114:N117)</f>
        <v>51401686.890000001</v>
      </c>
      <c r="O113" s="34">
        <f>SUM(O114:O117)</f>
        <v>7070150.1100000013</v>
      </c>
      <c r="P113" s="35">
        <f t="shared" ref="P113:P124" si="6">N113/J113</f>
        <v>0.87908452217774513</v>
      </c>
    </row>
    <row r="114" spans="2:16" ht="24.75" customHeight="1" thickTop="1" thickBot="1" x14ac:dyDescent="0.35">
      <c r="B114" s="47" t="s">
        <v>177</v>
      </c>
      <c r="C114" s="48"/>
      <c r="D114" s="48"/>
      <c r="E114" s="48"/>
      <c r="F114" s="49"/>
      <c r="G114" s="50"/>
      <c r="H114" s="50">
        <v>25550814</v>
      </c>
      <c r="I114" s="50"/>
      <c r="J114" s="50">
        <v>25280739</v>
      </c>
      <c r="K114" s="50"/>
      <c r="L114" s="36">
        <v>10773500.140000001</v>
      </c>
      <c r="M114" s="36">
        <v>10773500.140000001</v>
      </c>
      <c r="N114" s="36">
        <v>21934078.079999998</v>
      </c>
      <c r="O114" s="36">
        <f>J114-N114</f>
        <v>3346660.9200000018</v>
      </c>
      <c r="P114" s="37">
        <f t="shared" si="6"/>
        <v>0.86762013088304102</v>
      </c>
    </row>
    <row r="115" spans="2:16" ht="24.75" customHeight="1" thickTop="1" thickBot="1" x14ac:dyDescent="0.35">
      <c r="B115" s="47" t="s">
        <v>178</v>
      </c>
      <c r="C115" s="48"/>
      <c r="D115" s="48"/>
      <c r="E115" s="48"/>
      <c r="F115" s="49"/>
      <c r="G115" s="50"/>
      <c r="H115" s="50">
        <v>4471266</v>
      </c>
      <c r="I115" s="50"/>
      <c r="J115" s="50">
        <v>5158085</v>
      </c>
      <c r="K115" s="50"/>
      <c r="L115" s="36">
        <v>759586.79</v>
      </c>
      <c r="M115" s="36">
        <v>759586.79</v>
      </c>
      <c r="N115" s="36">
        <v>3139770.29</v>
      </c>
      <c r="O115" s="36">
        <f>J115-N115</f>
        <v>2018314.71</v>
      </c>
      <c r="P115" s="37">
        <f t="shared" si="6"/>
        <v>0.60870852070099657</v>
      </c>
    </row>
    <row r="116" spans="2:16" ht="24.75" customHeight="1" thickTop="1" thickBot="1" x14ac:dyDescent="0.35">
      <c r="B116" s="47" t="s">
        <v>179</v>
      </c>
      <c r="C116" s="48"/>
      <c r="D116" s="48"/>
      <c r="E116" s="48"/>
      <c r="F116" s="49"/>
      <c r="G116" s="50"/>
      <c r="H116" s="50">
        <v>450671</v>
      </c>
      <c r="I116" s="50"/>
      <c r="J116" s="50">
        <v>25938612</v>
      </c>
      <c r="K116" s="50"/>
      <c r="L116" s="36">
        <v>87889.76</v>
      </c>
      <c r="M116" s="36">
        <v>87889.76</v>
      </c>
      <c r="N116" s="36">
        <v>25690484.16</v>
      </c>
      <c r="O116" s="36">
        <f>J116-N116</f>
        <v>248127.83999999985</v>
      </c>
      <c r="P116" s="37">
        <f t="shared" si="6"/>
        <v>0.99043403556057663</v>
      </c>
    </row>
    <row r="117" spans="2:16" ht="24.75" customHeight="1" thickTop="1" thickBot="1" x14ac:dyDescent="0.35">
      <c r="B117" s="47" t="s">
        <v>180</v>
      </c>
      <c r="C117" s="48"/>
      <c r="D117" s="48"/>
      <c r="E117" s="48"/>
      <c r="F117" s="49"/>
      <c r="G117" s="50"/>
      <c r="H117" s="50">
        <v>2753941</v>
      </c>
      <c r="I117" s="50"/>
      <c r="J117" s="50">
        <v>2094401</v>
      </c>
      <c r="K117" s="50"/>
      <c r="L117" s="36">
        <v>134886.91</v>
      </c>
      <c r="M117" s="36">
        <v>134886.91</v>
      </c>
      <c r="N117" s="36">
        <v>637354.36</v>
      </c>
      <c r="O117" s="36">
        <f>J117-N117</f>
        <v>1457046.6400000001</v>
      </c>
      <c r="P117" s="37">
        <f t="shared" si="6"/>
        <v>0.30431343376936892</v>
      </c>
    </row>
    <row r="118" spans="2:16" ht="24.75" customHeight="1" thickTop="1" thickBot="1" x14ac:dyDescent="0.35">
      <c r="B118" s="43" t="s">
        <v>181</v>
      </c>
      <c r="C118" s="44"/>
      <c r="D118" s="44"/>
      <c r="E118" s="44"/>
      <c r="F118" s="45"/>
      <c r="G118" s="46"/>
      <c r="H118" s="46">
        <f>SUM(H119:H122)</f>
        <v>53462225</v>
      </c>
      <c r="I118" s="46"/>
      <c r="J118" s="46">
        <f>SUM(J119:J122)</f>
        <v>97712901</v>
      </c>
      <c r="K118" s="46"/>
      <c r="L118" s="34">
        <f>SUM(L119:L122)</f>
        <v>23610199.66</v>
      </c>
      <c r="M118" s="34">
        <f>SUM(M119:M122)</f>
        <v>23610199.66</v>
      </c>
      <c r="N118" s="34">
        <f>SUM(N119:N122)</f>
        <v>41397243.490000002</v>
      </c>
      <c r="O118" s="34">
        <f>SUM(O119:O122)</f>
        <v>56315657.509999998</v>
      </c>
      <c r="P118" s="35">
        <f t="shared" si="6"/>
        <v>0.42366200436521684</v>
      </c>
    </row>
    <row r="119" spans="2:16" ht="24.75" customHeight="1" thickTop="1" thickBot="1" x14ac:dyDescent="0.35">
      <c r="B119" s="47" t="s">
        <v>177</v>
      </c>
      <c r="C119" s="48"/>
      <c r="D119" s="48"/>
      <c r="E119" s="48"/>
      <c r="F119" s="49"/>
      <c r="G119" s="50"/>
      <c r="H119" s="50">
        <v>4859523</v>
      </c>
      <c r="I119" s="50"/>
      <c r="J119" s="50">
        <v>5252523</v>
      </c>
      <c r="K119" s="50"/>
      <c r="L119" s="36">
        <v>1736343.09</v>
      </c>
      <c r="M119" s="36">
        <v>1736343.09</v>
      </c>
      <c r="N119" s="36">
        <v>3591910.24</v>
      </c>
      <c r="O119" s="36">
        <f t="shared" ref="O119:O124" si="7">J119-N119</f>
        <v>1660612.7599999998</v>
      </c>
      <c r="P119" s="37">
        <f t="shared" si="6"/>
        <v>0.6838447428026494</v>
      </c>
    </row>
    <row r="120" spans="2:16" ht="24.75" customHeight="1" thickTop="1" thickBot="1" x14ac:dyDescent="0.35">
      <c r="B120" s="47" t="s">
        <v>178</v>
      </c>
      <c r="C120" s="48"/>
      <c r="D120" s="48"/>
      <c r="E120" s="48"/>
      <c r="F120" s="49"/>
      <c r="G120" s="50"/>
      <c r="H120" s="50">
        <v>2345355</v>
      </c>
      <c r="I120" s="50"/>
      <c r="J120" s="50">
        <v>2980398</v>
      </c>
      <c r="K120" s="50"/>
      <c r="L120" s="36">
        <v>432397.98</v>
      </c>
      <c r="M120" s="36">
        <v>432397.98</v>
      </c>
      <c r="N120" s="36">
        <v>1312830.92</v>
      </c>
      <c r="O120" s="36">
        <f t="shared" si="7"/>
        <v>1667567.08</v>
      </c>
      <c r="P120" s="37">
        <f t="shared" si="6"/>
        <v>0.44048845825289101</v>
      </c>
    </row>
    <row r="121" spans="2:16" ht="24.75" customHeight="1" thickTop="1" thickBot="1" x14ac:dyDescent="0.35">
      <c r="B121" s="47" t="s">
        <v>179</v>
      </c>
      <c r="C121" s="48"/>
      <c r="D121" s="48"/>
      <c r="E121" s="48"/>
      <c r="F121" s="49"/>
      <c r="G121" s="50"/>
      <c r="H121" s="50">
        <v>537428</v>
      </c>
      <c r="I121" s="50"/>
      <c r="J121" s="50">
        <v>1137154</v>
      </c>
      <c r="K121" s="50"/>
      <c r="L121" s="36">
        <v>62706.71</v>
      </c>
      <c r="M121" s="36">
        <v>62706.71</v>
      </c>
      <c r="N121" s="36">
        <v>1000088.66</v>
      </c>
      <c r="O121" s="36">
        <f t="shared" si="7"/>
        <v>137065.33999999997</v>
      </c>
      <c r="P121" s="37">
        <f t="shared" si="6"/>
        <v>0.87946633437511545</v>
      </c>
    </row>
    <row r="122" spans="2:16" ht="24.75" customHeight="1" thickTop="1" thickBot="1" x14ac:dyDescent="0.35">
      <c r="B122" s="47" t="s">
        <v>180</v>
      </c>
      <c r="C122" s="48"/>
      <c r="D122" s="48"/>
      <c r="E122" s="48"/>
      <c r="F122" s="49"/>
      <c r="G122" s="50"/>
      <c r="H122" s="50">
        <v>45719919</v>
      </c>
      <c r="I122" s="50"/>
      <c r="J122" s="50">
        <v>88342826</v>
      </c>
      <c r="K122" s="50"/>
      <c r="L122" s="36">
        <v>21378751.879999999</v>
      </c>
      <c r="M122" s="36">
        <v>21378751.879999999</v>
      </c>
      <c r="N122" s="36">
        <v>35492413.670000002</v>
      </c>
      <c r="O122" s="36">
        <f t="shared" si="7"/>
        <v>52850412.329999998</v>
      </c>
      <c r="P122" s="37">
        <f t="shared" si="6"/>
        <v>0.40175773491783023</v>
      </c>
    </row>
    <row r="123" spans="2:16" ht="24.75" customHeight="1" thickTop="1" thickBot="1" x14ac:dyDescent="0.35">
      <c r="B123" s="43" t="s">
        <v>182</v>
      </c>
      <c r="C123" s="44"/>
      <c r="D123" s="44"/>
      <c r="E123" s="44"/>
      <c r="F123" s="45"/>
      <c r="G123" s="46"/>
      <c r="H123" s="46"/>
      <c r="I123" s="46"/>
      <c r="J123" s="46"/>
      <c r="K123" s="46"/>
      <c r="L123" s="34"/>
      <c r="M123" s="34"/>
      <c r="N123" s="34"/>
      <c r="O123" s="34">
        <f t="shared" si="7"/>
        <v>0</v>
      </c>
      <c r="P123" s="35" t="e">
        <f t="shared" si="6"/>
        <v>#DIV/0!</v>
      </c>
    </row>
    <row r="124" spans="2:16" ht="24.75" customHeight="1" thickTop="1" thickBot="1" x14ac:dyDescent="0.35">
      <c r="B124" s="45" t="s">
        <v>183</v>
      </c>
      <c r="C124" s="44"/>
      <c r="D124" s="44"/>
      <c r="E124" s="44"/>
      <c r="F124" s="45"/>
      <c r="G124" s="46"/>
      <c r="H124" s="46">
        <f>H123+H118+H113</f>
        <v>86688917</v>
      </c>
      <c r="I124" s="46"/>
      <c r="J124" s="46">
        <f>J123+J118+J113</f>
        <v>156184738</v>
      </c>
      <c r="K124" s="46">
        <f>K123+K118+K113</f>
        <v>0</v>
      </c>
      <c r="L124" s="34">
        <f>L123+L118+L113</f>
        <v>35366063.259999998</v>
      </c>
      <c r="M124" s="34">
        <f>M123+M118+M113</f>
        <v>35366063.259999998</v>
      </c>
      <c r="N124" s="34">
        <f>N123+N118+N113</f>
        <v>92798930.379999995</v>
      </c>
      <c r="O124" s="34">
        <f t="shared" si="7"/>
        <v>63385807.620000005</v>
      </c>
      <c r="P124" s="35">
        <f t="shared" si="6"/>
        <v>0.59416132183158632</v>
      </c>
    </row>
    <row r="125" spans="2:16" ht="37.5" customHeight="1" thickTop="1" thickBot="1" x14ac:dyDescent="0.35">
      <c r="B125" s="6" t="s">
        <v>184</v>
      </c>
      <c r="C125" s="42" t="s">
        <v>185</v>
      </c>
      <c r="D125" s="42"/>
      <c r="E125" s="42"/>
      <c r="F125" s="42"/>
      <c r="G125" s="42" t="s">
        <v>186</v>
      </c>
      <c r="H125" s="42"/>
      <c r="I125" s="42" t="s">
        <v>187</v>
      </c>
      <c r="J125" s="42"/>
      <c r="K125" s="42" t="s">
        <v>188</v>
      </c>
      <c r="L125" s="42"/>
      <c r="M125" s="42"/>
      <c r="N125" s="42" t="s">
        <v>189</v>
      </c>
      <c r="O125" s="42"/>
      <c r="P125" s="42"/>
    </row>
    <row r="126" spans="2:16" ht="47.25" customHeight="1" thickTop="1" thickBot="1" x14ac:dyDescent="0.35">
      <c r="B126" s="38" t="s">
        <v>190</v>
      </c>
      <c r="C126" s="40" t="s">
        <v>37</v>
      </c>
      <c r="D126" s="40"/>
      <c r="E126" s="40"/>
      <c r="F126" s="40"/>
      <c r="G126" s="40" t="s">
        <v>191</v>
      </c>
      <c r="H126" s="40"/>
      <c r="I126" s="40" t="s">
        <v>192</v>
      </c>
      <c r="J126" s="40"/>
      <c r="K126" s="40" t="s">
        <v>193</v>
      </c>
      <c r="L126" s="40"/>
      <c r="M126" s="40"/>
      <c r="N126" s="40" t="s">
        <v>194</v>
      </c>
      <c r="O126" s="40"/>
      <c r="P126" s="40"/>
    </row>
    <row r="127" spans="2:16" ht="47.25" customHeight="1" thickTop="1" thickBot="1" x14ac:dyDescent="0.35">
      <c r="B127" s="38" t="s">
        <v>195</v>
      </c>
      <c r="C127" s="40" t="s">
        <v>42</v>
      </c>
      <c r="D127" s="40"/>
      <c r="E127" s="40"/>
      <c r="F127" s="40"/>
      <c r="G127" s="40" t="s">
        <v>191</v>
      </c>
      <c r="H127" s="40"/>
      <c r="I127" s="40" t="s">
        <v>196</v>
      </c>
      <c r="J127" s="40"/>
      <c r="K127" s="40" t="s">
        <v>197</v>
      </c>
      <c r="L127" s="40"/>
      <c r="M127" s="40"/>
      <c r="N127" s="40" t="s">
        <v>198</v>
      </c>
      <c r="O127" s="40"/>
      <c r="P127" s="40"/>
    </row>
    <row r="128" spans="2:16" ht="47.25" customHeight="1" thickTop="1" thickBot="1" x14ac:dyDescent="0.35">
      <c r="B128" s="38" t="s">
        <v>199</v>
      </c>
      <c r="C128" s="40" t="s">
        <v>49</v>
      </c>
      <c r="D128" s="40"/>
      <c r="E128" s="40"/>
      <c r="F128" s="40"/>
      <c r="G128" s="40" t="s">
        <v>200</v>
      </c>
      <c r="H128" s="40"/>
      <c r="I128" s="40" t="s">
        <v>201</v>
      </c>
      <c r="J128" s="40"/>
      <c r="K128" s="40" t="s">
        <v>202</v>
      </c>
      <c r="L128" s="40"/>
      <c r="M128" s="40"/>
      <c r="N128" s="40" t="s">
        <v>203</v>
      </c>
      <c r="O128" s="40"/>
      <c r="P128" s="40"/>
    </row>
    <row r="129" spans="2:16" ht="37.5" customHeight="1" thickTop="1" thickBot="1" x14ac:dyDescent="0.35">
      <c r="B129" s="38" t="s">
        <v>204</v>
      </c>
      <c r="C129" s="40" t="s">
        <v>53</v>
      </c>
      <c r="D129" s="40"/>
      <c r="E129" s="40"/>
      <c r="F129" s="40"/>
      <c r="G129" s="40" t="s">
        <v>200</v>
      </c>
      <c r="H129" s="40"/>
      <c r="I129" s="40" t="s">
        <v>205</v>
      </c>
      <c r="J129" s="40"/>
      <c r="K129" s="40" t="s">
        <v>206</v>
      </c>
      <c r="L129" s="40"/>
      <c r="M129" s="40"/>
      <c r="N129" s="40" t="s">
        <v>203</v>
      </c>
      <c r="O129" s="40"/>
      <c r="P129" s="40"/>
    </row>
    <row r="130" spans="2:16" ht="52.5" customHeight="1" thickTop="1" thickBot="1" x14ac:dyDescent="0.35">
      <c r="B130" s="38" t="s">
        <v>207</v>
      </c>
      <c r="C130" s="40" t="s">
        <v>59</v>
      </c>
      <c r="D130" s="40"/>
      <c r="E130" s="40"/>
      <c r="F130" s="40"/>
      <c r="G130" s="40" t="s">
        <v>208</v>
      </c>
      <c r="H130" s="40"/>
      <c r="I130" s="40" t="s">
        <v>209</v>
      </c>
      <c r="J130" s="40"/>
      <c r="K130" s="40" t="s">
        <v>210</v>
      </c>
      <c r="L130" s="40"/>
      <c r="M130" s="40"/>
      <c r="N130" s="40" t="s">
        <v>211</v>
      </c>
      <c r="O130" s="40"/>
      <c r="P130" s="40"/>
    </row>
    <row r="131" spans="2:16" ht="51.75" customHeight="1" thickTop="1" thickBot="1" x14ac:dyDescent="0.35">
      <c r="B131" s="38" t="s">
        <v>212</v>
      </c>
      <c r="C131" s="40" t="s">
        <v>64</v>
      </c>
      <c r="D131" s="40"/>
      <c r="E131" s="40"/>
      <c r="F131" s="40"/>
      <c r="G131" s="40" t="s">
        <v>208</v>
      </c>
      <c r="H131" s="40"/>
      <c r="I131" s="40" t="s">
        <v>213</v>
      </c>
      <c r="J131" s="40"/>
      <c r="K131" s="40" t="s">
        <v>210</v>
      </c>
      <c r="L131" s="40"/>
      <c r="M131" s="40"/>
      <c r="N131" s="40" t="s">
        <v>211</v>
      </c>
      <c r="O131" s="40"/>
      <c r="P131" s="40"/>
    </row>
    <row r="132" spans="2:16" ht="47.25" customHeight="1" thickTop="1" thickBot="1" x14ac:dyDescent="0.35">
      <c r="B132" s="38" t="s">
        <v>214</v>
      </c>
      <c r="C132" s="40" t="s">
        <v>59</v>
      </c>
      <c r="D132" s="40"/>
      <c r="E132" s="40"/>
      <c r="F132" s="40"/>
      <c r="G132" s="40" t="s">
        <v>208</v>
      </c>
      <c r="H132" s="40"/>
      <c r="I132" s="40" t="s">
        <v>215</v>
      </c>
      <c r="J132" s="40"/>
      <c r="K132" s="40" t="s">
        <v>216</v>
      </c>
      <c r="L132" s="40"/>
      <c r="M132" s="40"/>
      <c r="N132" s="40" t="s">
        <v>211</v>
      </c>
      <c r="O132" s="40"/>
      <c r="P132" s="40"/>
    </row>
    <row r="133" spans="2:16" ht="37.5" customHeight="1" thickTop="1" thickBot="1" x14ac:dyDescent="0.35">
      <c r="B133" s="38" t="s">
        <v>217</v>
      </c>
      <c r="C133" s="40" t="s">
        <v>71</v>
      </c>
      <c r="D133" s="40"/>
      <c r="E133" s="40"/>
      <c r="F133" s="40"/>
      <c r="G133" s="40" t="s">
        <v>208</v>
      </c>
      <c r="H133" s="40"/>
      <c r="I133" s="40" t="s">
        <v>218</v>
      </c>
      <c r="J133" s="40"/>
      <c r="K133" s="40" t="s">
        <v>219</v>
      </c>
      <c r="L133" s="40"/>
      <c r="M133" s="40"/>
      <c r="N133" s="40" t="s">
        <v>211</v>
      </c>
      <c r="O133" s="40"/>
      <c r="P133" s="40"/>
    </row>
    <row r="134" spans="2:16" ht="51" customHeight="1" thickTop="1" thickBot="1" x14ac:dyDescent="0.35">
      <c r="B134" s="38" t="s">
        <v>220</v>
      </c>
      <c r="C134" s="40" t="s">
        <v>75</v>
      </c>
      <c r="D134" s="40"/>
      <c r="E134" s="40"/>
      <c r="F134" s="40"/>
      <c r="G134" s="40" t="s">
        <v>221</v>
      </c>
      <c r="H134" s="40"/>
      <c r="I134" s="40" t="s">
        <v>222</v>
      </c>
      <c r="J134" s="40"/>
      <c r="K134" s="40" t="s">
        <v>223</v>
      </c>
      <c r="L134" s="40"/>
      <c r="M134" s="40"/>
      <c r="N134" s="40" t="s">
        <v>211</v>
      </c>
      <c r="O134" s="40"/>
      <c r="P134" s="40"/>
    </row>
    <row r="135" spans="2:16" ht="37.5" customHeight="1" thickTop="1" thickBot="1" x14ac:dyDescent="0.35">
      <c r="B135" s="38" t="s">
        <v>224</v>
      </c>
      <c r="C135" s="40" t="s">
        <v>77</v>
      </c>
      <c r="D135" s="40"/>
      <c r="E135" s="40"/>
      <c r="F135" s="40"/>
      <c r="G135" s="40" t="s">
        <v>221</v>
      </c>
      <c r="H135" s="40"/>
      <c r="I135" s="40" t="s">
        <v>225</v>
      </c>
      <c r="J135" s="40"/>
      <c r="K135" s="40" t="s">
        <v>223</v>
      </c>
      <c r="L135" s="40"/>
      <c r="M135" s="40"/>
      <c r="N135" s="40" t="s">
        <v>211</v>
      </c>
      <c r="O135" s="40"/>
      <c r="P135" s="40"/>
    </row>
    <row r="136" spans="2:16" ht="37.5" customHeight="1" thickTop="1" thickBot="1" x14ac:dyDescent="0.35">
      <c r="B136" s="38" t="s">
        <v>226</v>
      </c>
      <c r="C136" s="40" t="s">
        <v>82</v>
      </c>
      <c r="D136" s="40"/>
      <c r="E136" s="40"/>
      <c r="F136" s="40"/>
      <c r="G136" s="40" t="s">
        <v>227</v>
      </c>
      <c r="H136" s="40"/>
      <c r="I136" s="40" t="s">
        <v>228</v>
      </c>
      <c r="J136" s="40"/>
      <c r="K136" s="40" t="s">
        <v>229</v>
      </c>
      <c r="L136" s="40"/>
      <c r="M136" s="40"/>
      <c r="N136" s="40" t="s">
        <v>203</v>
      </c>
      <c r="O136" s="40"/>
      <c r="P136" s="40"/>
    </row>
    <row r="137" spans="2:16" ht="37.5" customHeight="1" thickTop="1" thickBot="1" x14ac:dyDescent="0.35">
      <c r="B137" s="38" t="s">
        <v>230</v>
      </c>
      <c r="C137" s="40" t="s">
        <v>85</v>
      </c>
      <c r="D137" s="40"/>
      <c r="E137" s="40"/>
      <c r="F137" s="40"/>
      <c r="G137" s="40" t="s">
        <v>231</v>
      </c>
      <c r="H137" s="40"/>
      <c r="I137" s="40" t="s">
        <v>232</v>
      </c>
      <c r="J137" s="40"/>
      <c r="K137" s="40" t="s">
        <v>233</v>
      </c>
      <c r="L137" s="40"/>
      <c r="M137" s="40"/>
      <c r="N137" s="40" t="s">
        <v>211</v>
      </c>
      <c r="O137" s="40"/>
      <c r="P137" s="40"/>
    </row>
    <row r="138" spans="2:16" ht="37.5" customHeight="1" thickTop="1" thickBot="1" x14ac:dyDescent="0.35">
      <c r="B138" s="38" t="s">
        <v>234</v>
      </c>
      <c r="C138" s="40" t="s">
        <v>89</v>
      </c>
      <c r="D138" s="40"/>
      <c r="E138" s="40"/>
      <c r="F138" s="40"/>
      <c r="G138" s="40" t="s">
        <v>235</v>
      </c>
      <c r="H138" s="40"/>
      <c r="I138" s="40" t="s">
        <v>236</v>
      </c>
      <c r="J138" s="40"/>
      <c r="K138" s="40" t="s">
        <v>237</v>
      </c>
      <c r="L138" s="40"/>
      <c r="M138" s="40"/>
      <c r="N138" s="40" t="s">
        <v>238</v>
      </c>
      <c r="O138" s="40"/>
      <c r="P138" s="40"/>
    </row>
    <row r="139" spans="2:16" ht="37.5" customHeight="1" thickTop="1" thickBot="1" x14ac:dyDescent="0.35">
      <c r="B139" s="38" t="s">
        <v>239</v>
      </c>
      <c r="C139" s="40" t="s">
        <v>96</v>
      </c>
      <c r="D139" s="40"/>
      <c r="E139" s="40"/>
      <c r="F139" s="40"/>
      <c r="G139" s="40" t="s">
        <v>240</v>
      </c>
      <c r="H139" s="40"/>
      <c r="I139" s="40" t="s">
        <v>241</v>
      </c>
      <c r="J139" s="40"/>
      <c r="K139" s="40" t="s">
        <v>229</v>
      </c>
      <c r="L139" s="40"/>
      <c r="M139" s="40"/>
      <c r="N139" s="40" t="s">
        <v>211</v>
      </c>
      <c r="O139" s="40"/>
      <c r="P139" s="40"/>
    </row>
    <row r="140" spans="2:16" ht="37.5" customHeight="1" thickTop="1" thickBot="1" x14ac:dyDescent="0.35">
      <c r="B140" s="38" t="s">
        <v>242</v>
      </c>
      <c r="C140" s="40" t="s">
        <v>100</v>
      </c>
      <c r="D140" s="40"/>
      <c r="E140" s="40"/>
      <c r="F140" s="40"/>
      <c r="G140" s="40" t="s">
        <v>243</v>
      </c>
      <c r="H140" s="40"/>
      <c r="I140" s="40" t="s">
        <v>244</v>
      </c>
      <c r="J140" s="40"/>
      <c r="K140" s="40" t="s">
        <v>245</v>
      </c>
      <c r="L140" s="40"/>
      <c r="M140" s="40"/>
      <c r="N140" s="40" t="s">
        <v>211</v>
      </c>
      <c r="O140" s="40"/>
      <c r="P140" s="40"/>
    </row>
    <row r="141" spans="2:16" ht="44.25" customHeight="1" thickTop="1" thickBot="1" x14ac:dyDescent="0.35">
      <c r="B141" s="38" t="s">
        <v>246</v>
      </c>
      <c r="C141" s="40" t="s">
        <v>105</v>
      </c>
      <c r="D141" s="40"/>
      <c r="E141" s="40"/>
      <c r="F141" s="40"/>
      <c r="G141" s="40" t="s">
        <v>243</v>
      </c>
      <c r="H141" s="40"/>
      <c r="I141" s="40" t="s">
        <v>247</v>
      </c>
      <c r="J141" s="40"/>
      <c r="K141" s="40" t="s">
        <v>245</v>
      </c>
      <c r="L141" s="40"/>
      <c r="M141" s="40"/>
      <c r="N141" s="40" t="s">
        <v>211</v>
      </c>
      <c r="O141" s="40"/>
      <c r="P141" s="40"/>
    </row>
    <row r="142" spans="2:16" ht="48" customHeight="1" thickTop="1" thickBot="1" x14ac:dyDescent="0.35">
      <c r="B142" s="38" t="s">
        <v>248</v>
      </c>
      <c r="C142" s="40" t="s">
        <v>110</v>
      </c>
      <c r="D142" s="40"/>
      <c r="E142" s="40"/>
      <c r="F142" s="40"/>
      <c r="G142" s="40" t="s">
        <v>249</v>
      </c>
      <c r="H142" s="40"/>
      <c r="I142" s="40" t="s">
        <v>250</v>
      </c>
      <c r="J142" s="40"/>
      <c r="K142" s="40" t="s">
        <v>251</v>
      </c>
      <c r="L142" s="40"/>
      <c r="M142" s="40"/>
      <c r="N142" s="40" t="s">
        <v>211</v>
      </c>
      <c r="O142" s="40"/>
      <c r="P142" s="40"/>
    </row>
    <row r="143" spans="2:16" ht="34.5" customHeight="1" thickTop="1" thickBot="1" x14ac:dyDescent="0.35">
      <c r="B143" s="41" t="s">
        <v>252</v>
      </c>
      <c r="C143" s="41"/>
      <c r="D143" s="41"/>
      <c r="E143" s="41"/>
      <c r="F143" s="41"/>
      <c r="G143" s="41"/>
      <c r="H143" s="41"/>
      <c r="I143" s="41"/>
      <c r="J143" s="41"/>
      <c r="K143" s="41"/>
      <c r="L143" s="41"/>
      <c r="M143" s="41"/>
      <c r="N143" s="41"/>
      <c r="O143" s="41"/>
      <c r="P143" s="41"/>
    </row>
    <row r="144" spans="2:16" ht="24.75" customHeight="1" thickTop="1" thickBot="1" x14ac:dyDescent="0.35">
      <c r="B144" s="38" t="s">
        <v>190</v>
      </c>
      <c r="C144" s="40" t="s">
        <v>253</v>
      </c>
      <c r="D144" s="40"/>
      <c r="E144" s="40"/>
      <c r="F144" s="40"/>
      <c r="G144" s="40"/>
      <c r="H144" s="40"/>
      <c r="I144" s="40"/>
      <c r="J144" s="40"/>
      <c r="K144" s="40"/>
      <c r="L144" s="40"/>
      <c r="M144" s="40"/>
      <c r="N144" s="40"/>
      <c r="O144" s="40"/>
      <c r="P144" s="40"/>
    </row>
    <row r="145" spans="2:16" ht="24.75" customHeight="1" thickTop="1" thickBot="1" x14ac:dyDescent="0.35">
      <c r="B145" s="38" t="s">
        <v>195</v>
      </c>
      <c r="C145" s="40" t="s">
        <v>254</v>
      </c>
      <c r="D145" s="40"/>
      <c r="E145" s="40"/>
      <c r="F145" s="40"/>
      <c r="G145" s="40"/>
      <c r="H145" s="40"/>
      <c r="I145" s="40"/>
      <c r="J145" s="40"/>
      <c r="K145" s="40"/>
      <c r="L145" s="40"/>
      <c r="M145" s="40"/>
      <c r="N145" s="40"/>
      <c r="O145" s="40"/>
      <c r="P145" s="40"/>
    </row>
    <row r="146" spans="2:16" ht="24.75" customHeight="1" thickTop="1" thickBot="1" x14ac:dyDescent="0.35">
      <c r="B146" s="38" t="s">
        <v>199</v>
      </c>
      <c r="C146" s="40" t="s">
        <v>255</v>
      </c>
      <c r="D146" s="40"/>
      <c r="E146" s="40"/>
      <c r="F146" s="40"/>
      <c r="G146" s="40"/>
      <c r="H146" s="40"/>
      <c r="I146" s="40"/>
      <c r="J146" s="40"/>
      <c r="K146" s="40"/>
      <c r="L146" s="40"/>
      <c r="M146" s="40"/>
      <c r="N146" s="40"/>
      <c r="O146" s="40"/>
      <c r="P146" s="40"/>
    </row>
    <row r="147" spans="2:16" ht="24.75" customHeight="1" thickTop="1" thickBot="1" x14ac:dyDescent="0.35">
      <c r="B147" s="38" t="s">
        <v>204</v>
      </c>
      <c r="C147" s="40" t="s">
        <v>256</v>
      </c>
      <c r="D147" s="40"/>
      <c r="E147" s="40"/>
      <c r="F147" s="40"/>
      <c r="G147" s="40"/>
      <c r="H147" s="40"/>
      <c r="I147" s="40"/>
      <c r="J147" s="40"/>
      <c r="K147" s="40"/>
      <c r="L147" s="40"/>
      <c r="M147" s="40"/>
      <c r="N147" s="40"/>
      <c r="O147" s="40"/>
      <c r="P147" s="40"/>
    </row>
    <row r="148" spans="2:16" ht="24.75" customHeight="1" thickTop="1" thickBot="1" x14ac:dyDescent="0.35">
      <c r="B148" s="38" t="s">
        <v>207</v>
      </c>
      <c r="C148" s="40" t="s">
        <v>257</v>
      </c>
      <c r="D148" s="40"/>
      <c r="E148" s="40"/>
      <c r="F148" s="40"/>
      <c r="G148" s="40"/>
      <c r="H148" s="40"/>
      <c r="I148" s="40"/>
      <c r="J148" s="40"/>
      <c r="K148" s="40"/>
      <c r="L148" s="40"/>
      <c r="M148" s="40"/>
      <c r="N148" s="40"/>
      <c r="O148" s="40"/>
      <c r="P148" s="40"/>
    </row>
    <row r="149" spans="2:16" ht="24.75" customHeight="1" thickTop="1" thickBot="1" x14ac:dyDescent="0.35">
      <c r="B149" s="38" t="s">
        <v>212</v>
      </c>
      <c r="C149" s="40" t="s">
        <v>258</v>
      </c>
      <c r="D149" s="40"/>
      <c r="E149" s="40"/>
      <c r="F149" s="40"/>
      <c r="G149" s="40"/>
      <c r="H149" s="40"/>
      <c r="I149" s="40"/>
      <c r="J149" s="40"/>
      <c r="K149" s="40"/>
      <c r="L149" s="40"/>
      <c r="M149" s="40"/>
      <c r="N149" s="40"/>
      <c r="O149" s="40"/>
      <c r="P149" s="40"/>
    </row>
    <row r="150" spans="2:16" ht="24.75" customHeight="1" thickTop="1" thickBot="1" x14ac:dyDescent="0.35">
      <c r="B150" s="38" t="s">
        <v>214</v>
      </c>
      <c r="C150" s="40" t="s">
        <v>259</v>
      </c>
      <c r="D150" s="40"/>
      <c r="E150" s="40"/>
      <c r="F150" s="40"/>
      <c r="G150" s="40"/>
      <c r="H150" s="40"/>
      <c r="I150" s="40"/>
      <c r="J150" s="40"/>
      <c r="K150" s="40"/>
      <c r="L150" s="40"/>
      <c r="M150" s="40"/>
      <c r="N150" s="40"/>
      <c r="O150" s="40"/>
      <c r="P150" s="40"/>
    </row>
    <row r="151" spans="2:16" ht="24.75" customHeight="1" thickTop="1" thickBot="1" x14ac:dyDescent="0.35">
      <c r="B151" s="38" t="s">
        <v>217</v>
      </c>
      <c r="C151" s="40" t="s">
        <v>258</v>
      </c>
      <c r="D151" s="40"/>
      <c r="E151" s="40"/>
      <c r="F151" s="40"/>
      <c r="G151" s="40"/>
      <c r="H151" s="40"/>
      <c r="I151" s="40"/>
      <c r="J151" s="40"/>
      <c r="K151" s="40"/>
      <c r="L151" s="40"/>
      <c r="M151" s="40"/>
      <c r="N151" s="40"/>
      <c r="O151" s="40"/>
      <c r="P151" s="40"/>
    </row>
    <row r="152" spans="2:16" ht="24.75" customHeight="1" thickTop="1" thickBot="1" x14ac:dyDescent="0.35">
      <c r="B152" s="38" t="s">
        <v>220</v>
      </c>
      <c r="C152" s="40" t="s">
        <v>260</v>
      </c>
      <c r="D152" s="40"/>
      <c r="E152" s="40"/>
      <c r="F152" s="40"/>
      <c r="G152" s="40"/>
      <c r="H152" s="40"/>
      <c r="I152" s="40"/>
      <c r="J152" s="40"/>
      <c r="K152" s="40"/>
      <c r="L152" s="40"/>
      <c r="M152" s="40"/>
      <c r="N152" s="40"/>
      <c r="O152" s="40"/>
      <c r="P152" s="40"/>
    </row>
    <row r="153" spans="2:16" ht="24.75" customHeight="1" thickTop="1" thickBot="1" x14ac:dyDescent="0.35">
      <c r="B153" s="38" t="s">
        <v>224</v>
      </c>
      <c r="C153" s="40" t="s">
        <v>261</v>
      </c>
      <c r="D153" s="40"/>
      <c r="E153" s="40"/>
      <c r="F153" s="40"/>
      <c r="G153" s="40"/>
      <c r="H153" s="40"/>
      <c r="I153" s="40"/>
      <c r="J153" s="40"/>
      <c r="K153" s="40"/>
      <c r="L153" s="40"/>
      <c r="M153" s="40"/>
      <c r="N153" s="40"/>
      <c r="O153" s="40"/>
      <c r="P153" s="40"/>
    </row>
    <row r="154" spans="2:16" ht="24.75" customHeight="1" thickTop="1" thickBot="1" x14ac:dyDescent="0.35">
      <c r="B154" s="38" t="s">
        <v>226</v>
      </c>
      <c r="C154" s="40" t="s">
        <v>262</v>
      </c>
      <c r="D154" s="40"/>
      <c r="E154" s="40"/>
      <c r="F154" s="40"/>
      <c r="G154" s="40"/>
      <c r="H154" s="40"/>
      <c r="I154" s="40"/>
      <c r="J154" s="40"/>
      <c r="K154" s="40"/>
      <c r="L154" s="40"/>
      <c r="M154" s="40"/>
      <c r="N154" s="40"/>
      <c r="O154" s="40"/>
      <c r="P154" s="40"/>
    </row>
    <row r="155" spans="2:16" ht="24.75" customHeight="1" thickTop="1" thickBot="1" x14ac:dyDescent="0.35">
      <c r="B155" s="38" t="s">
        <v>230</v>
      </c>
      <c r="C155" s="40" t="s">
        <v>263</v>
      </c>
      <c r="D155" s="40"/>
      <c r="E155" s="40"/>
      <c r="F155" s="40"/>
      <c r="G155" s="40"/>
      <c r="H155" s="40"/>
      <c r="I155" s="40"/>
      <c r="J155" s="40"/>
      <c r="K155" s="40"/>
      <c r="L155" s="40"/>
      <c r="M155" s="40"/>
      <c r="N155" s="40"/>
      <c r="O155" s="40"/>
      <c r="P155" s="40"/>
    </row>
    <row r="156" spans="2:16" ht="24.75" customHeight="1" thickTop="1" thickBot="1" x14ac:dyDescent="0.35">
      <c r="B156" s="38" t="s">
        <v>234</v>
      </c>
      <c r="C156" s="40" t="s">
        <v>264</v>
      </c>
      <c r="D156" s="40"/>
      <c r="E156" s="40"/>
      <c r="F156" s="40"/>
      <c r="G156" s="40"/>
      <c r="H156" s="40"/>
      <c r="I156" s="40"/>
      <c r="J156" s="40"/>
      <c r="K156" s="40"/>
      <c r="L156" s="40"/>
      <c r="M156" s="40"/>
      <c r="N156" s="40"/>
      <c r="O156" s="40"/>
      <c r="P156" s="40"/>
    </row>
    <row r="157" spans="2:16" ht="24.75" customHeight="1" thickTop="1" thickBot="1" x14ac:dyDescent="0.35">
      <c r="B157" s="38" t="s">
        <v>239</v>
      </c>
      <c r="C157" s="40" t="s">
        <v>265</v>
      </c>
      <c r="D157" s="40"/>
      <c r="E157" s="40"/>
      <c r="F157" s="40"/>
      <c r="G157" s="40"/>
      <c r="H157" s="40"/>
      <c r="I157" s="40"/>
      <c r="J157" s="40"/>
      <c r="K157" s="40"/>
      <c r="L157" s="40"/>
      <c r="M157" s="40"/>
      <c r="N157" s="40"/>
      <c r="O157" s="40"/>
      <c r="P157" s="40"/>
    </row>
    <row r="158" spans="2:16" ht="24.75" customHeight="1" thickTop="1" thickBot="1" x14ac:dyDescent="0.35">
      <c r="B158" s="38" t="s">
        <v>242</v>
      </c>
      <c r="C158" s="40" t="s">
        <v>266</v>
      </c>
      <c r="D158" s="40"/>
      <c r="E158" s="40"/>
      <c r="F158" s="40"/>
      <c r="G158" s="40"/>
      <c r="H158" s="40"/>
      <c r="I158" s="40"/>
      <c r="J158" s="40"/>
      <c r="K158" s="40"/>
      <c r="L158" s="40"/>
      <c r="M158" s="40"/>
      <c r="N158" s="40"/>
      <c r="O158" s="40"/>
      <c r="P158" s="40"/>
    </row>
    <row r="159" spans="2:16" ht="24.75" customHeight="1" thickTop="1" thickBot="1" x14ac:dyDescent="0.35">
      <c r="B159" s="38" t="s">
        <v>246</v>
      </c>
      <c r="C159" s="40" t="s">
        <v>267</v>
      </c>
      <c r="D159" s="40"/>
      <c r="E159" s="40"/>
      <c r="F159" s="40"/>
      <c r="G159" s="40"/>
      <c r="H159" s="40"/>
      <c r="I159" s="40"/>
      <c r="J159" s="40"/>
      <c r="K159" s="40"/>
      <c r="L159" s="40"/>
      <c r="M159" s="40"/>
      <c r="N159" s="40"/>
      <c r="O159" s="40"/>
      <c r="P159" s="40"/>
    </row>
    <row r="160" spans="2:16" ht="24.75" customHeight="1" thickTop="1" thickBot="1" x14ac:dyDescent="0.35">
      <c r="B160" s="38" t="s">
        <v>248</v>
      </c>
      <c r="C160" s="40" t="s">
        <v>268</v>
      </c>
      <c r="D160" s="40"/>
      <c r="E160" s="40"/>
      <c r="F160" s="40"/>
      <c r="G160" s="40"/>
      <c r="H160" s="40"/>
      <c r="I160" s="40"/>
      <c r="J160" s="40"/>
      <c r="K160" s="40"/>
      <c r="L160" s="40"/>
      <c r="M160" s="40"/>
      <c r="N160" s="40"/>
      <c r="O160" s="40"/>
      <c r="P160" s="40"/>
    </row>
  </sheetData>
  <sheetProtection algorithmName="SHA-512" hashValue="E/pkdiJgHZuvzWq91io18hm9s/SrpxX6E267yNUqETj4cnheUSiaOlB+ehV+BPUW+iXyugCO+A+7oFcU8REKGA==" saltValue="0re/m5N78YSGUGuvjzUv0A==" spinCount="100000" sheet="1" objects="1" scenarios="1"/>
  <mergeCells count="318">
    <mergeCell ref="B6:C6"/>
    <mergeCell ref="B7:C7"/>
    <mergeCell ref="D7:M7"/>
    <mergeCell ref="D8:P8"/>
    <mergeCell ref="D9:P9"/>
    <mergeCell ref="D10:P10"/>
    <mergeCell ref="B18:N18"/>
    <mergeCell ref="B19:P19"/>
    <mergeCell ref="B20:N20"/>
    <mergeCell ref="C21:N21"/>
    <mergeCell ref="B22:E22"/>
    <mergeCell ref="C23:E23"/>
    <mergeCell ref="B12:N12"/>
    <mergeCell ref="B13:N13"/>
    <mergeCell ref="B14:N14"/>
    <mergeCell ref="B15:N15"/>
    <mergeCell ref="B16:N16"/>
    <mergeCell ref="B17:N17"/>
    <mergeCell ref="B30:O30"/>
    <mergeCell ref="C31:N31"/>
    <mergeCell ref="B32:E32"/>
    <mergeCell ref="C33:E33"/>
    <mergeCell ref="C34:E34"/>
    <mergeCell ref="B35:O35"/>
    <mergeCell ref="C24:E24"/>
    <mergeCell ref="B25:O25"/>
    <mergeCell ref="C26:N26"/>
    <mergeCell ref="B27:E27"/>
    <mergeCell ref="C28:E28"/>
    <mergeCell ref="C29:E29"/>
    <mergeCell ref="B42:E42"/>
    <mergeCell ref="C43:E43"/>
    <mergeCell ref="C44:E44"/>
    <mergeCell ref="B45:O45"/>
    <mergeCell ref="B46:N46"/>
    <mergeCell ref="C47:N47"/>
    <mergeCell ref="C36:N36"/>
    <mergeCell ref="B37:E37"/>
    <mergeCell ref="C38:E38"/>
    <mergeCell ref="C39:E39"/>
    <mergeCell ref="B40:O40"/>
    <mergeCell ref="C41:N41"/>
    <mergeCell ref="B54:O54"/>
    <mergeCell ref="C55:N55"/>
    <mergeCell ref="B56:E56"/>
    <mergeCell ref="C57:E57"/>
    <mergeCell ref="B58:O58"/>
    <mergeCell ref="B59:N59"/>
    <mergeCell ref="B48:E48"/>
    <mergeCell ref="C49:E49"/>
    <mergeCell ref="B50:O50"/>
    <mergeCell ref="C51:N51"/>
    <mergeCell ref="B52:E52"/>
    <mergeCell ref="C53:E53"/>
    <mergeCell ref="C66:E66"/>
    <mergeCell ref="C67:E67"/>
    <mergeCell ref="B68:O68"/>
    <mergeCell ref="C69:N69"/>
    <mergeCell ref="B70:E70"/>
    <mergeCell ref="C71:E71"/>
    <mergeCell ref="C60:N60"/>
    <mergeCell ref="B61:E61"/>
    <mergeCell ref="C62:E62"/>
    <mergeCell ref="B63:O63"/>
    <mergeCell ref="C64:N64"/>
    <mergeCell ref="B65:E65"/>
    <mergeCell ref="B72:O72"/>
    <mergeCell ref="B73:P73"/>
    <mergeCell ref="B74:G77"/>
    <mergeCell ref="H74:J75"/>
    <mergeCell ref="K74:L74"/>
    <mergeCell ref="M74:N74"/>
    <mergeCell ref="O74:P74"/>
    <mergeCell ref="K75:L75"/>
    <mergeCell ref="M75:N75"/>
    <mergeCell ref="O75:P75"/>
    <mergeCell ref="H76:J76"/>
    <mergeCell ref="K76:P76"/>
    <mergeCell ref="H77:J77"/>
    <mergeCell ref="K77:P77"/>
    <mergeCell ref="B78:P78"/>
    <mergeCell ref="B79:E79"/>
    <mergeCell ref="F79:G79"/>
    <mergeCell ref="H79:I79"/>
    <mergeCell ref="N79:P79"/>
    <mergeCell ref="H83:I83"/>
    <mergeCell ref="N83:P83"/>
    <mergeCell ref="B84:E84"/>
    <mergeCell ref="H84:I84"/>
    <mergeCell ref="N84:P84"/>
    <mergeCell ref="B85:E85"/>
    <mergeCell ref="H85:I85"/>
    <mergeCell ref="N85:P85"/>
    <mergeCell ref="B80:E80"/>
    <mergeCell ref="F80:P80"/>
    <mergeCell ref="B81:E81"/>
    <mergeCell ref="F81:G85"/>
    <mergeCell ref="H81:I81"/>
    <mergeCell ref="N81:P81"/>
    <mergeCell ref="B82:E82"/>
    <mergeCell ref="H82:I82"/>
    <mergeCell ref="N82:P82"/>
    <mergeCell ref="B83:E83"/>
    <mergeCell ref="B96:N96"/>
    <mergeCell ref="B86:E86"/>
    <mergeCell ref="F86:P86"/>
    <mergeCell ref="B87:E87"/>
    <mergeCell ref="F87:G89"/>
    <mergeCell ref="H87:I87"/>
    <mergeCell ref="N87:P87"/>
    <mergeCell ref="B88:E88"/>
    <mergeCell ref="H88:I88"/>
    <mergeCell ref="N88:P88"/>
    <mergeCell ref="B89:E89"/>
    <mergeCell ref="H89:I89"/>
    <mergeCell ref="N89:P89"/>
    <mergeCell ref="N92:P92"/>
    <mergeCell ref="B93:E93"/>
    <mergeCell ref="H93:I93"/>
    <mergeCell ref="N93:P93"/>
    <mergeCell ref="B94:E94"/>
    <mergeCell ref="F94:G94"/>
    <mergeCell ref="H94:M94"/>
    <mergeCell ref="N94:P94"/>
    <mergeCell ref="B90:E90"/>
    <mergeCell ref="F90:P90"/>
    <mergeCell ref="B91:E91"/>
    <mergeCell ref="F91:G93"/>
    <mergeCell ref="H91:I91"/>
    <mergeCell ref="N91:P91"/>
    <mergeCell ref="B92:E92"/>
    <mergeCell ref="H92:I92"/>
    <mergeCell ref="B101:C101"/>
    <mergeCell ref="D101:F101"/>
    <mergeCell ref="M101:N101"/>
    <mergeCell ref="B102:C102"/>
    <mergeCell ref="D102:F102"/>
    <mergeCell ref="M102:N102"/>
    <mergeCell ref="O97:O98"/>
    <mergeCell ref="P97:P98"/>
    <mergeCell ref="B99:C99"/>
    <mergeCell ref="D99:F99"/>
    <mergeCell ref="M99:N99"/>
    <mergeCell ref="B100:C100"/>
    <mergeCell ref="D100:F100"/>
    <mergeCell ref="M100:N100"/>
    <mergeCell ref="B97:C98"/>
    <mergeCell ref="D97:F98"/>
    <mergeCell ref="G97:I97"/>
    <mergeCell ref="J97:L97"/>
    <mergeCell ref="M97:N98"/>
    <mergeCell ref="B105:C105"/>
    <mergeCell ref="D105:F105"/>
    <mergeCell ref="M105:N105"/>
    <mergeCell ref="B106:C106"/>
    <mergeCell ref="D106:F106"/>
    <mergeCell ref="M106:N106"/>
    <mergeCell ref="B103:C103"/>
    <mergeCell ref="D103:F103"/>
    <mergeCell ref="M103:N103"/>
    <mergeCell ref="B104:C104"/>
    <mergeCell ref="D104:F104"/>
    <mergeCell ref="M104:N104"/>
    <mergeCell ref="B107:F107"/>
    <mergeCell ref="M107:N107"/>
    <mergeCell ref="B108:F109"/>
    <mergeCell ref="B110:P110"/>
    <mergeCell ref="B111:G112"/>
    <mergeCell ref="H111:I112"/>
    <mergeCell ref="J111:K112"/>
    <mergeCell ref="L111:N111"/>
    <mergeCell ref="O111:O112"/>
    <mergeCell ref="P111:P112"/>
    <mergeCell ref="B115:G115"/>
    <mergeCell ref="H115:I115"/>
    <mergeCell ref="J115:K115"/>
    <mergeCell ref="B116:G116"/>
    <mergeCell ref="H116:I116"/>
    <mergeCell ref="J116:K116"/>
    <mergeCell ref="B113:G113"/>
    <mergeCell ref="H113:I113"/>
    <mergeCell ref="J113:K113"/>
    <mergeCell ref="B114:G114"/>
    <mergeCell ref="H114:I114"/>
    <mergeCell ref="J114:K114"/>
    <mergeCell ref="B119:G119"/>
    <mergeCell ref="H119:I119"/>
    <mergeCell ref="J119:K119"/>
    <mergeCell ref="B120:G120"/>
    <mergeCell ref="H120:I120"/>
    <mergeCell ref="J120:K120"/>
    <mergeCell ref="B117:G117"/>
    <mergeCell ref="H117:I117"/>
    <mergeCell ref="J117:K117"/>
    <mergeCell ref="B118:G118"/>
    <mergeCell ref="H118:I118"/>
    <mergeCell ref="J118:K118"/>
    <mergeCell ref="B123:G123"/>
    <mergeCell ref="H123:I123"/>
    <mergeCell ref="J123:K123"/>
    <mergeCell ref="B124:G124"/>
    <mergeCell ref="H124:I124"/>
    <mergeCell ref="J124:K124"/>
    <mergeCell ref="B121:G121"/>
    <mergeCell ref="H121:I121"/>
    <mergeCell ref="J121:K121"/>
    <mergeCell ref="B122:G122"/>
    <mergeCell ref="H122:I122"/>
    <mergeCell ref="J122:K122"/>
    <mergeCell ref="C125:F125"/>
    <mergeCell ref="G125:H125"/>
    <mergeCell ref="I125:J125"/>
    <mergeCell ref="K125:M125"/>
    <mergeCell ref="N125:P125"/>
    <mergeCell ref="C126:F126"/>
    <mergeCell ref="G126:H126"/>
    <mergeCell ref="I126:J126"/>
    <mergeCell ref="K126:M126"/>
    <mergeCell ref="N126:P126"/>
    <mergeCell ref="C127:F127"/>
    <mergeCell ref="G127:H127"/>
    <mergeCell ref="I127:J127"/>
    <mergeCell ref="K127:M127"/>
    <mergeCell ref="N127:P127"/>
    <mergeCell ref="C128:F128"/>
    <mergeCell ref="G128:H128"/>
    <mergeCell ref="I128:J128"/>
    <mergeCell ref="K128:M128"/>
    <mergeCell ref="N128:P128"/>
    <mergeCell ref="C129:F129"/>
    <mergeCell ref="G129:H129"/>
    <mergeCell ref="I129:J129"/>
    <mergeCell ref="K129:M129"/>
    <mergeCell ref="N129:P129"/>
    <mergeCell ref="C130:F130"/>
    <mergeCell ref="G130:H130"/>
    <mergeCell ref="I130:J130"/>
    <mergeCell ref="K130:M130"/>
    <mergeCell ref="N130:P130"/>
    <mergeCell ref="C131:F131"/>
    <mergeCell ref="G131:H131"/>
    <mergeCell ref="I131:J131"/>
    <mergeCell ref="K131:M131"/>
    <mergeCell ref="N131:P131"/>
    <mergeCell ref="C132:F132"/>
    <mergeCell ref="G132:H132"/>
    <mergeCell ref="I132:J132"/>
    <mergeCell ref="K132:M132"/>
    <mergeCell ref="N132:P132"/>
    <mergeCell ref="C133:F133"/>
    <mergeCell ref="G133:H133"/>
    <mergeCell ref="I133:J133"/>
    <mergeCell ref="K133:M133"/>
    <mergeCell ref="N133:P133"/>
    <mergeCell ref="C134:F134"/>
    <mergeCell ref="G134:H134"/>
    <mergeCell ref="I134:J134"/>
    <mergeCell ref="K134:M134"/>
    <mergeCell ref="N134:P134"/>
    <mergeCell ref="C135:F135"/>
    <mergeCell ref="G135:H135"/>
    <mergeCell ref="I135:J135"/>
    <mergeCell ref="K135:M135"/>
    <mergeCell ref="N135:P135"/>
    <mergeCell ref="C136:F136"/>
    <mergeCell ref="G136:H136"/>
    <mergeCell ref="I136:J136"/>
    <mergeCell ref="K136:M136"/>
    <mergeCell ref="N136:P136"/>
    <mergeCell ref="C137:F137"/>
    <mergeCell ref="G137:H137"/>
    <mergeCell ref="I137:J137"/>
    <mergeCell ref="K137:M137"/>
    <mergeCell ref="N137:P137"/>
    <mergeCell ref="C138:F138"/>
    <mergeCell ref="G138:H138"/>
    <mergeCell ref="I138:J138"/>
    <mergeCell ref="K138:M138"/>
    <mergeCell ref="N138:P138"/>
    <mergeCell ref="C142:F142"/>
    <mergeCell ref="G142:H142"/>
    <mergeCell ref="I142:J142"/>
    <mergeCell ref="K142:M142"/>
    <mergeCell ref="N142:P142"/>
    <mergeCell ref="C139:F139"/>
    <mergeCell ref="G139:H139"/>
    <mergeCell ref="I139:J139"/>
    <mergeCell ref="K139:M139"/>
    <mergeCell ref="N139:P139"/>
    <mergeCell ref="C140:F140"/>
    <mergeCell ref="G140:H140"/>
    <mergeCell ref="I140:J140"/>
    <mergeCell ref="K140:M140"/>
    <mergeCell ref="N140:P140"/>
    <mergeCell ref="C2:E2"/>
    <mergeCell ref="C155:P155"/>
    <mergeCell ref="C156:P156"/>
    <mergeCell ref="C157:P157"/>
    <mergeCell ref="C158:P158"/>
    <mergeCell ref="C159:P159"/>
    <mergeCell ref="C160:P160"/>
    <mergeCell ref="C149:P149"/>
    <mergeCell ref="C150:P150"/>
    <mergeCell ref="C151:P151"/>
    <mergeCell ref="C152:P152"/>
    <mergeCell ref="C153:P153"/>
    <mergeCell ref="C154:P154"/>
    <mergeCell ref="B143:P143"/>
    <mergeCell ref="C144:P144"/>
    <mergeCell ref="C145:P145"/>
    <mergeCell ref="C146:P146"/>
    <mergeCell ref="C147:P147"/>
    <mergeCell ref="C148:P148"/>
    <mergeCell ref="C141:F141"/>
    <mergeCell ref="G141:H141"/>
    <mergeCell ref="I141:J141"/>
    <mergeCell ref="K141:M141"/>
    <mergeCell ref="N141:P141"/>
  </mergeCells>
  <conditionalFormatting sqref="O23">
    <cfRule type="containsText" dxfId="83" priority="1" operator="containsText" text="Atingiu">
      <formula>NOT(ISERROR(SEARCH("Atingiu",O23)))</formula>
    </cfRule>
    <cfRule type="containsText" dxfId="82" priority="82" operator="containsText" text="Superou">
      <formula>NOT(ISERROR(SEARCH("Superou",O23)))</formula>
    </cfRule>
    <cfRule type="containsText" dxfId="81" priority="83" operator="containsText" text="Não">
      <formula>NOT(ISERROR(SEARCH("Não",O23)))</formula>
    </cfRule>
  </conditionalFormatting>
  <conditionalFormatting sqref="O24">
    <cfRule type="containsText" dxfId="80" priority="2" operator="containsText" text="Atingiu">
      <formula>NOT(ISERROR(SEARCH("Atingiu",O24)))</formula>
    </cfRule>
    <cfRule type="containsText" dxfId="79" priority="79" operator="containsText" text="Superou">
      <formula>NOT(ISERROR(SEARCH("Superou",O24)))</formula>
    </cfRule>
    <cfRule type="containsText" dxfId="78" priority="80" operator="containsText" text="Não">
      <formula>NOT(ISERROR(SEARCH("Não",O24)))</formula>
    </cfRule>
  </conditionalFormatting>
  <conditionalFormatting sqref="O28">
    <cfRule type="containsText" dxfId="77" priority="3" operator="containsText" text="Atingiu">
      <formula>NOT(ISERROR(SEARCH("Atingiu",O28)))</formula>
    </cfRule>
    <cfRule type="containsText" dxfId="76" priority="76" operator="containsText" text="Superou">
      <formula>NOT(ISERROR(SEARCH("Superou",O28)))</formula>
    </cfRule>
    <cfRule type="containsText" dxfId="75" priority="77" operator="containsText" text="Não">
      <formula>NOT(ISERROR(SEARCH("Não",O28)))</formula>
    </cfRule>
  </conditionalFormatting>
  <conditionalFormatting sqref="O29">
    <cfRule type="containsText" dxfId="74" priority="4" operator="containsText" text="Atingiu">
      <formula>NOT(ISERROR(SEARCH("Atingiu",O29)))</formula>
    </cfRule>
    <cfRule type="containsText" dxfId="73" priority="73" operator="containsText" text="Superou">
      <formula>NOT(ISERROR(SEARCH("Superou",O29)))</formula>
    </cfRule>
    <cfRule type="containsText" dxfId="72" priority="74" operator="containsText" text="Não">
      <formula>NOT(ISERROR(SEARCH("Não",O29)))</formula>
    </cfRule>
  </conditionalFormatting>
  <conditionalFormatting sqref="O33">
    <cfRule type="containsText" dxfId="71" priority="5" operator="containsText" text="Atingiu">
      <formula>NOT(ISERROR(SEARCH("Atingiu",O33)))</formula>
    </cfRule>
    <cfRule type="containsText" dxfId="70" priority="70" operator="containsText" text="Superou">
      <formula>NOT(ISERROR(SEARCH("Superou",O33)))</formula>
    </cfRule>
    <cfRule type="containsText" dxfId="69" priority="71" operator="containsText" text="Não">
      <formula>NOT(ISERROR(SEARCH("Não",O33)))</formula>
    </cfRule>
  </conditionalFormatting>
  <conditionalFormatting sqref="O34">
    <cfRule type="containsText" dxfId="68" priority="6" operator="containsText" text="Atingiu">
      <formula>NOT(ISERROR(SEARCH("Atingiu",O34)))</formula>
    </cfRule>
    <cfRule type="containsText" dxfId="67" priority="67" operator="containsText" text="Superou">
      <formula>NOT(ISERROR(SEARCH("Superou",O34)))</formula>
    </cfRule>
    <cfRule type="containsText" dxfId="66" priority="68" operator="containsText" text="Não">
      <formula>NOT(ISERROR(SEARCH("Não",O34)))</formula>
    </cfRule>
  </conditionalFormatting>
  <conditionalFormatting sqref="O38">
    <cfRule type="containsText" dxfId="65" priority="7" operator="containsText" text="Atingiu">
      <formula>NOT(ISERROR(SEARCH("Atingiu",O38)))</formula>
    </cfRule>
    <cfRule type="containsText" dxfId="64" priority="64" operator="containsText" text="Superou">
      <formula>NOT(ISERROR(SEARCH("Superou",O38)))</formula>
    </cfRule>
    <cfRule type="containsText" dxfId="63" priority="65" operator="containsText" text="Não">
      <formula>NOT(ISERROR(SEARCH("Não",O38)))</formula>
    </cfRule>
  </conditionalFormatting>
  <conditionalFormatting sqref="O39">
    <cfRule type="containsText" dxfId="62" priority="8" operator="containsText" text="Atingiu">
      <formula>NOT(ISERROR(SEARCH("Atingiu",O39)))</formula>
    </cfRule>
    <cfRule type="containsText" dxfId="61" priority="61" operator="containsText" text="Superou">
      <formula>NOT(ISERROR(SEARCH("Superou",O39)))</formula>
    </cfRule>
    <cfRule type="containsText" dxfId="60" priority="62" operator="containsText" text="Não">
      <formula>NOT(ISERROR(SEARCH("Não",O39)))</formula>
    </cfRule>
  </conditionalFormatting>
  <conditionalFormatting sqref="O43">
    <cfRule type="containsText" dxfId="59" priority="9" operator="containsText" text="Atingiu">
      <formula>NOT(ISERROR(SEARCH("Atingiu",O43)))</formula>
    </cfRule>
    <cfRule type="containsText" dxfId="58" priority="58" operator="containsText" text="Superou">
      <formula>NOT(ISERROR(SEARCH("Superou",O43)))</formula>
    </cfRule>
    <cfRule type="containsText" dxfId="57" priority="59" operator="containsText" text="Não">
      <formula>NOT(ISERROR(SEARCH("Não",O43)))</formula>
    </cfRule>
  </conditionalFormatting>
  <conditionalFormatting sqref="O44">
    <cfRule type="containsText" dxfId="56" priority="10" operator="containsText" text="Atingiu">
      <formula>NOT(ISERROR(SEARCH("Atingiu",O44)))</formula>
    </cfRule>
    <cfRule type="containsText" dxfId="55" priority="55" operator="containsText" text="Superou">
      <formula>NOT(ISERROR(SEARCH("Superou",O44)))</formula>
    </cfRule>
    <cfRule type="containsText" dxfId="54" priority="56" operator="containsText" text="Não">
      <formula>NOT(ISERROR(SEARCH("Não",O44)))</formula>
    </cfRule>
  </conditionalFormatting>
  <conditionalFormatting sqref="O49">
    <cfRule type="containsText" dxfId="53" priority="11" operator="containsText" text="Atingiu">
      <formula>NOT(ISERROR(SEARCH("Atingiu",O49)))</formula>
    </cfRule>
    <cfRule type="containsText" dxfId="52" priority="52" operator="containsText" text="Superou">
      <formula>NOT(ISERROR(SEARCH("Superou",O49)))</formula>
    </cfRule>
    <cfRule type="containsText" dxfId="51" priority="53" operator="containsText" text="Não">
      <formula>NOT(ISERROR(SEARCH("Não",O49)))</formula>
    </cfRule>
  </conditionalFormatting>
  <conditionalFormatting sqref="O53">
    <cfRule type="containsText" dxfId="50" priority="12" operator="containsText" text="Atingiu">
      <formula>NOT(ISERROR(SEARCH("Atingiu",O53)))</formula>
    </cfRule>
    <cfRule type="containsText" dxfId="49" priority="49" operator="containsText" text="Superou">
      <formula>NOT(ISERROR(SEARCH("Superou",O53)))</formula>
    </cfRule>
    <cfRule type="containsText" dxfId="48" priority="50" operator="containsText" text="Não">
      <formula>NOT(ISERROR(SEARCH("Não",O53)))</formula>
    </cfRule>
  </conditionalFormatting>
  <conditionalFormatting sqref="O57">
    <cfRule type="containsText" dxfId="47" priority="13" operator="containsText" text="Atingiu">
      <formula>NOT(ISERROR(SEARCH("Atingiu",O57)))</formula>
    </cfRule>
    <cfRule type="containsText" dxfId="46" priority="46" operator="containsText" text="Superou">
      <formula>NOT(ISERROR(SEARCH("Superou",O57)))</formula>
    </cfRule>
    <cfRule type="containsText" dxfId="45" priority="47" operator="containsText" text="Não">
      <formula>NOT(ISERROR(SEARCH("Não",O57)))</formula>
    </cfRule>
  </conditionalFormatting>
  <conditionalFormatting sqref="O62">
    <cfRule type="containsText" dxfId="44" priority="14" operator="containsText" text="Atingiu">
      <formula>NOT(ISERROR(SEARCH("Atingiu",O62)))</formula>
    </cfRule>
    <cfRule type="containsText" dxfId="43" priority="43" operator="containsText" text="Superou">
      <formula>NOT(ISERROR(SEARCH("Superou",O62)))</formula>
    </cfRule>
    <cfRule type="containsText" dxfId="42" priority="44" operator="containsText" text="Não">
      <formula>NOT(ISERROR(SEARCH("Não",O62)))</formula>
    </cfRule>
  </conditionalFormatting>
  <conditionalFormatting sqref="O66">
    <cfRule type="containsText" dxfId="41" priority="15" operator="containsText" text="Atingiu">
      <formula>NOT(ISERROR(SEARCH("Atingiu",O66)))</formula>
    </cfRule>
    <cfRule type="containsText" dxfId="40" priority="40" operator="containsText" text="Superou">
      <formula>NOT(ISERROR(SEARCH("Superou",O66)))</formula>
    </cfRule>
    <cfRule type="containsText" dxfId="39" priority="41" operator="containsText" text="Não">
      <formula>NOT(ISERROR(SEARCH("Não",O66)))</formula>
    </cfRule>
  </conditionalFormatting>
  <conditionalFormatting sqref="O67">
    <cfRule type="containsText" dxfId="38" priority="16" operator="containsText" text="Atingiu">
      <formula>NOT(ISERROR(SEARCH("Atingiu",O67)))</formula>
    </cfRule>
    <cfRule type="containsText" dxfId="37" priority="37" operator="containsText" text="Superou">
      <formula>NOT(ISERROR(SEARCH("Superou",O67)))</formula>
    </cfRule>
    <cfRule type="containsText" dxfId="36" priority="38" operator="containsText" text="Não">
      <formula>NOT(ISERROR(SEARCH("Não",O67)))</formula>
    </cfRule>
  </conditionalFormatting>
  <conditionalFormatting sqref="O71">
    <cfRule type="containsText" dxfId="35" priority="17" operator="containsText" text="Atingiu">
      <formula>NOT(ISERROR(SEARCH("Atingiu",O71)))</formula>
    </cfRule>
    <cfRule type="containsText" dxfId="34" priority="34" operator="containsText" text="Superou">
      <formula>NOT(ISERROR(SEARCH("Superou",O71)))</formula>
    </cfRule>
    <cfRule type="containsText" dxfId="33" priority="35" operator="containsText" text="Não">
      <formula>NOT(ISERROR(SEARCH("Não",O71)))</formula>
    </cfRule>
  </conditionalFormatting>
  <conditionalFormatting sqref="M81">
    <cfRule type="containsText" dxfId="32" priority="18" operator="containsText" text="Atingiu">
      <formula>NOT(ISERROR(SEARCH("Atingiu",M81)))</formula>
    </cfRule>
    <cfRule type="containsText" dxfId="31" priority="31" operator="containsText" text="Superou">
      <formula>NOT(ISERROR(SEARCH("Superou",M81)))</formula>
    </cfRule>
    <cfRule type="containsText" dxfId="30" priority="32" operator="containsText" text="Não">
      <formula>NOT(ISERROR(SEARCH("Não",M81)))</formula>
    </cfRule>
  </conditionalFormatting>
  <conditionalFormatting sqref="M82">
    <cfRule type="containsText" dxfId="29" priority="19" operator="containsText" text="Atingiu">
      <formula>NOT(ISERROR(SEARCH("Atingiu",M82)))</formula>
    </cfRule>
    <cfRule type="containsText" dxfId="28" priority="28" operator="containsText" text="Superou">
      <formula>NOT(ISERROR(SEARCH("Superou",M82)))</formula>
    </cfRule>
    <cfRule type="containsText" dxfId="27" priority="29" operator="containsText" text="Não">
      <formula>NOT(ISERROR(SEARCH("Não",M82)))</formula>
    </cfRule>
  </conditionalFormatting>
  <conditionalFormatting sqref="M83">
    <cfRule type="containsText" dxfId="26" priority="20" operator="containsText" text="Atingiu">
      <formula>NOT(ISERROR(SEARCH("Atingiu",M83)))</formula>
    </cfRule>
    <cfRule type="containsText" dxfId="25" priority="25" operator="containsText" text="Superou">
      <formula>NOT(ISERROR(SEARCH("Superou",M83)))</formula>
    </cfRule>
    <cfRule type="containsText" dxfId="24" priority="26" operator="containsText" text="Não">
      <formula>NOT(ISERROR(SEARCH("Não",M83)))</formula>
    </cfRule>
  </conditionalFormatting>
  <conditionalFormatting sqref="M84">
    <cfRule type="containsText" dxfId="23" priority="21" operator="containsText" text="Atingiu">
      <formula>NOT(ISERROR(SEARCH("Atingiu",M84)))</formula>
    </cfRule>
    <cfRule type="containsText" dxfId="22" priority="22" operator="containsText" text="Superou">
      <formula>NOT(ISERROR(SEARCH("Superou",M84)))</formula>
    </cfRule>
    <cfRule type="containsText" dxfId="21" priority="23" operator="containsText" text="Não">
      <formula>NOT(ISERROR(SEARCH("Não",M84)))</formula>
    </cfRule>
  </conditionalFormatting>
  <conditionalFormatting sqref="M85">
    <cfRule type="containsText" dxfId="20" priority="84" operator="containsText" text="Superou">
      <formula>NOT(ISERROR(SEARCH("Superou",M85)))</formula>
    </cfRule>
    <cfRule type="containsText" dxfId="19" priority="84" operator="containsText" text="Não">
      <formula>NOT(ISERROR(SEARCH("Não",M85)))</formula>
    </cfRule>
    <cfRule type="containsText" dxfId="18" priority="84" operator="containsText" text="Atingiu">
      <formula>NOT(ISERROR(SEARCH("Atingiu",M85)))</formula>
    </cfRule>
  </conditionalFormatting>
  <conditionalFormatting sqref="M87">
    <cfRule type="containsText" dxfId="17" priority="85" operator="containsText" text="Superou">
      <formula>NOT(ISERROR(SEARCH("Superou",M87)))</formula>
    </cfRule>
    <cfRule type="containsText" dxfId="16" priority="85" operator="containsText" text="Não">
      <formula>NOT(ISERROR(SEARCH("Não",M87)))</formula>
    </cfRule>
    <cfRule type="containsText" dxfId="15" priority="85" operator="containsText" text="Atingiu">
      <formula>NOT(ISERROR(SEARCH("Atingiu",M87)))</formula>
    </cfRule>
  </conditionalFormatting>
  <conditionalFormatting sqref="M88">
    <cfRule type="containsText" dxfId="14" priority="86" operator="containsText" text="Superou">
      <formula>NOT(ISERROR(SEARCH("Superou",M88)))</formula>
    </cfRule>
    <cfRule type="containsText" dxfId="13" priority="86" operator="containsText" text="Não">
      <formula>NOT(ISERROR(SEARCH("Não",M88)))</formula>
    </cfRule>
    <cfRule type="containsText" dxfId="12" priority="24" operator="containsText" text="Atingiu">
      <formula>NOT(ISERROR(SEARCH("Atingiu",M88)))</formula>
    </cfRule>
  </conditionalFormatting>
  <conditionalFormatting sqref="M89">
    <cfRule type="containsText" dxfId="11" priority="87" operator="containsText" text="Superou">
      <formula>NOT(ISERROR(SEARCH("Superou",M89)))</formula>
    </cfRule>
    <cfRule type="containsText" dxfId="10" priority="87" operator="containsText" text="Não">
      <formula>NOT(ISERROR(SEARCH("Não",M89)))</formula>
    </cfRule>
    <cfRule type="containsText" dxfId="9" priority="87" operator="containsText" text="Atingiu">
      <formula>NOT(ISERROR(SEARCH("Atingiu",M89)))</formula>
    </cfRule>
  </conditionalFormatting>
  <conditionalFormatting sqref="M91">
    <cfRule type="containsText" dxfId="8" priority="88" operator="containsText" text="Superou">
      <formula>NOT(ISERROR(SEARCH("Superou",M91)))</formula>
    </cfRule>
    <cfRule type="containsText" dxfId="7" priority="88" operator="containsText" text="Não">
      <formula>NOT(ISERROR(SEARCH("Não",M91)))</formula>
    </cfRule>
    <cfRule type="containsText" dxfId="6" priority="88" operator="containsText" text="Atingiu">
      <formula>NOT(ISERROR(SEARCH("Atingiu",M91)))</formula>
    </cfRule>
  </conditionalFormatting>
  <conditionalFormatting sqref="M92">
    <cfRule type="containsText" dxfId="5" priority="89" operator="containsText" text="Superou">
      <formula>NOT(ISERROR(SEARCH("Superou",M92)))</formula>
    </cfRule>
    <cfRule type="containsText" dxfId="4" priority="89" operator="containsText" text="Não">
      <formula>NOT(ISERROR(SEARCH("Não",M92)))</formula>
    </cfRule>
    <cfRule type="containsText" dxfId="3" priority="27" operator="containsText" text="Atingiu">
      <formula>NOT(ISERROR(SEARCH("Atingiu",M92)))</formula>
    </cfRule>
  </conditionalFormatting>
  <conditionalFormatting sqref="M93">
    <cfRule type="containsText" dxfId="2" priority="90" operator="containsText" text="Superou">
      <formula>NOT(ISERROR(SEARCH("Superou",M93)))</formula>
    </cfRule>
    <cfRule type="containsText" dxfId="1" priority="90" operator="containsText" text="Não">
      <formula>NOT(ISERROR(SEARCH("Não",M93)))</formula>
    </cfRule>
    <cfRule type="containsText" dxfId="0" priority="90" operator="containsText" text="Atingiu">
      <formula>NOT(ISERROR(SEARCH("Atingiu",M93)))</formula>
    </cfRule>
  </conditionalFormatting>
  <pageMargins left="0.75" right="0.75" top="0.75" bottom="0.5" header="0.5" footer="0.7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Exec.Quar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Anselmo Esteves Cunha</dc:creator>
  <cp:lastModifiedBy>Anselmo Esteves Cunha</cp:lastModifiedBy>
  <cp:lastPrinted>2026-05-23T12:32:42Z</cp:lastPrinted>
  <dcterms:created xsi:type="dcterms:W3CDTF">2026-05-19T13:50:20Z</dcterms:created>
  <dcterms:modified xsi:type="dcterms:W3CDTF">2026-05-23T12:34:33Z</dcterms:modified>
</cp:coreProperties>
</file>