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U:\Docs\JM\"/>
    </mc:Choice>
  </mc:AlternateContent>
  <bookViews>
    <workbookView xWindow="0" yWindow="0" windowWidth="21600" windowHeight="9636" activeTab="2"/>
  </bookViews>
  <sheets>
    <sheet name="01_INSTRUÇÕES" sheetId="6" r:id="rId1"/>
    <sheet name="02_ID_SERVIÇo" sheetId="7" r:id="rId2"/>
    <sheet name="03_MAPAS_BS" sheetId="1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2" hidden="1">'03_MAPAS_BS'!$BB$383:$BB$428</definedName>
    <definedName name="_Niv2005">[1]Tabelas!$B$48:$H$65</definedName>
    <definedName name="ACT" localSheetId="2">#REF!</definedName>
    <definedName name="ACT">#REF!</definedName>
    <definedName name="ACTi" localSheetId="2">#REF!</definedName>
    <definedName name="ACTi">#REF!</definedName>
    <definedName name="ACTn" localSheetId="2">#REF!</definedName>
    <definedName name="ACTn">#REF!</definedName>
    <definedName name="ADM" localSheetId="2">#REF!</definedName>
    <definedName name="ADM">#REF!</definedName>
    <definedName name="_xlnm.Print_Area" localSheetId="0">'01_INSTRUÇÕES'!$A$1:$C$15</definedName>
    <definedName name="_xlnm.Print_Area" localSheetId="2">'03_MAPAS_BS'!$B$2:$AG$847</definedName>
    <definedName name="awdadas">#REF!</definedName>
    <definedName name="CATG" localSheetId="2">#REF!</definedName>
    <definedName name="CATG">#REF!</definedName>
    <definedName name="CompRem" localSheetId="2">#REF!</definedName>
    <definedName name="CompRem">#REF!</definedName>
    <definedName name="ComServ" localSheetId="2">#REF!</definedName>
    <definedName name="ComServ">#REF!</definedName>
    <definedName name="CONTR" localSheetId="2">#REF!</definedName>
    <definedName name="CONTR">#REF!</definedName>
    <definedName name="DATC" localSheetId="2">#REF!</definedName>
    <definedName name="DATC">#REF!</definedName>
    <definedName name="DATIN" localSheetId="2">#REF!</definedName>
    <definedName name="DATIN">#REF!</definedName>
    <definedName name="DATR" localSheetId="2">#REF!</definedName>
    <definedName name="DATR">#REF!</definedName>
    <definedName name="dddddd">#REF!</definedName>
    <definedName name="DE" localSheetId="2">#REF!</definedName>
    <definedName name="DE">#REF!</definedName>
    <definedName name="DifEsc" localSheetId="2">#REF!</definedName>
    <definedName name="DifEsc">#REF!</definedName>
    <definedName name="DT" localSheetId="2">#REF!</definedName>
    <definedName name="DT">#REF!</definedName>
    <definedName name="DTi" localSheetId="2">#REF!</definedName>
    <definedName name="DTi">#REF!</definedName>
    <definedName name="DTn" localSheetId="2">#REF!</definedName>
    <definedName name="DTn">#REF!</definedName>
    <definedName name="DTR" localSheetId="2">#REF!</definedName>
    <definedName name="DTR">#REF!</definedName>
    <definedName name="DTRGE" localSheetId="2">#REF!</definedName>
    <definedName name="DTRGE">#REF!</definedName>
    <definedName name="DTRn" localSheetId="2">#REF!</definedName>
    <definedName name="DTRn">#REF!</definedName>
    <definedName name="DTUN" localSheetId="2">#REF!</definedName>
    <definedName name="DTUN">#REF!</definedName>
    <definedName name="efectivos">'[2]RECOLHA DE DADOS'!$H$9</definedName>
    <definedName name="ESA" localSheetId="2">#REF!</definedName>
    <definedName name="ESA">#REF!</definedName>
    <definedName name="EST" localSheetId="2">#REF!</definedName>
    <definedName name="EST">#REF!</definedName>
    <definedName name="FP" localSheetId="2">#REF!</definedName>
    <definedName name="FP">#REF!</definedName>
    <definedName name="FPi" localSheetId="2">#REF!</definedName>
    <definedName name="FPi">#REF!</definedName>
    <definedName name="FS" localSheetId="2">#REF!</definedName>
    <definedName name="FS">#REF!</definedName>
    <definedName name="FVCE" localSheetId="2">#REF!</definedName>
    <definedName name="FVCE">#REF!</definedName>
    <definedName name="FVCG" localSheetId="2">#REF!</definedName>
    <definedName name="FVCG">#REF!</definedName>
    <definedName name="GER" localSheetId="2">#REF!</definedName>
    <definedName name="GER">#REF!</definedName>
    <definedName name="GERi" localSheetId="2">#REF!</definedName>
    <definedName name="GERi">#REF!</definedName>
    <definedName name="GRUPO" localSheetId="2">#REF!</definedName>
    <definedName name="GRUPO">#REF!</definedName>
    <definedName name="i" localSheetId="2">#REF!</definedName>
    <definedName name="i">#REF!</definedName>
    <definedName name="ID" localSheetId="2">#REF!</definedName>
    <definedName name="ID">#REF!</definedName>
    <definedName name="IHT" localSheetId="2">#REF!</definedName>
    <definedName name="IHT">#REF!</definedName>
    <definedName name="IHTi" localSheetId="2">#REF!</definedName>
    <definedName name="IHTi">#REF!</definedName>
    <definedName name="INDM" localSheetId="2">#REF!</definedName>
    <definedName name="INDM">#REF!</definedName>
    <definedName name="INDT" localSheetId="2">#REF!</definedName>
    <definedName name="INDT">#REF!</definedName>
    <definedName name="irem" localSheetId="2">#REF!</definedName>
    <definedName name="irem">#REF!</definedName>
    <definedName name="m" localSheetId="2">#REF!</definedName>
    <definedName name="m">#REF!</definedName>
    <definedName name="NASC" localSheetId="2">#REF!</definedName>
    <definedName name="NASC">#REF!</definedName>
    <definedName name="NUM" localSheetId="2">#REF!</definedName>
    <definedName name="NUM">#REF!</definedName>
    <definedName name="NVi" localSheetId="2">#REF!</definedName>
    <definedName name="NVi">#REF!</definedName>
    <definedName name="NVn" localSheetId="2">#REF!</definedName>
    <definedName name="NVn">#REF!</definedName>
    <definedName name="P" localSheetId="2">#REF!</definedName>
    <definedName name="P">#REF!</definedName>
    <definedName name="Pm" localSheetId="2">#REF!</definedName>
    <definedName name="Pm">#REF!</definedName>
    <definedName name="Pn" localSheetId="2">#REF!</definedName>
    <definedName name="Pn">#REF!</definedName>
    <definedName name="PT" localSheetId="2">#REF!</definedName>
    <definedName name="PT">#REF!</definedName>
    <definedName name="PTn" localSheetId="2">#REF!</definedName>
    <definedName name="PTn">#REF!</definedName>
    <definedName name="RA" localSheetId="2">#REF!</definedName>
    <definedName name="RA">#REF!</definedName>
    <definedName name="REFORÇO" localSheetId="2">#REF!</definedName>
    <definedName name="REFORÇO">#REF!</definedName>
    <definedName name="RF" localSheetId="2">#REF!</definedName>
    <definedName name="RF">#REF!</definedName>
    <definedName name="RP" localSheetId="2">#REF!</definedName>
    <definedName name="RP">#REF!</definedName>
    <definedName name="RT" localSheetId="2">#REF!</definedName>
    <definedName name="RT">#REF!</definedName>
    <definedName name="SA" localSheetId="2">#REF!</definedName>
    <definedName name="SA">#REF!</definedName>
    <definedName name="SAUN" localSheetId="2">#REF!</definedName>
    <definedName name="SAUN">#REF!</definedName>
    <definedName name="SOBRV" localSheetId="2">#REF!</definedName>
    <definedName name="SOBRV">#REF!</definedName>
    <definedName name="SOBRVa" localSheetId="2">#REF!</definedName>
    <definedName name="SOBRVa">#REF!</definedName>
    <definedName name="T_centros_custo" localSheetId="2">#REF!</definedName>
    <definedName name="T_centros_custo">#REF!</definedName>
    <definedName name="TCONTR" localSheetId="2">#REF!</definedName>
    <definedName name="TCONTR">#REF!</definedName>
    <definedName name="TCP" localSheetId="2">#REF!</definedName>
    <definedName name="TCP">#REF!</definedName>
    <definedName name="TCPR" localSheetId="2">#REF!</definedName>
    <definedName name="TCPR">#REF!</definedName>
    <definedName name="TCS" localSheetId="2">#REF!</definedName>
    <definedName name="TCS">#REF!</definedName>
    <definedName name="TDP" localSheetId="2">#REF!</definedName>
    <definedName name="TDP">#REF!</definedName>
    <definedName name="TDS" localSheetId="2">#REF!</definedName>
    <definedName name="TDS">#REF!</definedName>
    <definedName name="TESB" localSheetId="2">#REF!</definedName>
    <definedName name="TESB">#REF!</definedName>
    <definedName name="TESE" localSheetId="2">#REF!</definedName>
    <definedName name="TESE">#REF!</definedName>
    <definedName name="TESG" localSheetId="2">#REF!</definedName>
    <definedName name="TESG">#REF!</definedName>
    <definedName name="TPR" localSheetId="2">#REF!</definedName>
    <definedName name="TPR">#REF!</definedName>
    <definedName name="TSV" localSheetId="2">#REF!</definedName>
    <definedName name="TSV">#REF!</definedName>
    <definedName name="TSVi" localSheetId="2">#REF!</definedName>
    <definedName name="TSVi">#REF!</definedName>
    <definedName name="TSVn" localSheetId="2">#REF!</definedName>
    <definedName name="TSVn">#REF!</definedName>
    <definedName name="VABF" localSheetId="2">#REF!</definedName>
    <definedName name="VABF">#REF!</definedName>
    <definedName name="VABFB" localSheetId="2">#REF!</definedName>
    <definedName name="VABFB">#REF!</definedName>
    <definedName name="VABFB1" localSheetId="2">#REF!</definedName>
    <definedName name="VABFB1">#REF!</definedName>
    <definedName name="VABFB1n" localSheetId="2">#REF!</definedName>
    <definedName name="VABFB1n">#REF!</definedName>
    <definedName name="VABFB2" localSheetId="2">#REF!</definedName>
    <definedName name="VABFB2">#REF!</definedName>
    <definedName name="VABFB2n" localSheetId="2">#REF!</definedName>
    <definedName name="VABFB2n">#REF!</definedName>
    <definedName name="VABFB3" localSheetId="2">#REF!</definedName>
    <definedName name="VABFB3">#REF!</definedName>
    <definedName name="VABFB3n" localSheetId="2">#REF!</definedName>
    <definedName name="VABFB3n">#REF!</definedName>
    <definedName name="VABFB4n" localSheetId="2">#REF!</definedName>
    <definedName name="VABFB4n">#REF!</definedName>
    <definedName name="VABFBn" localSheetId="2">#REF!</definedName>
    <definedName name="VABFBn">#REF!</definedName>
    <definedName name="VABFE" localSheetId="2">#REF!</definedName>
    <definedName name="VABFE">#REF!</definedName>
    <definedName name="VABFEi" localSheetId="2">#REF!</definedName>
    <definedName name="VABFEi">#REF!</definedName>
    <definedName name="VABFG" localSheetId="2">#REF!</definedName>
    <definedName name="VABFG">#REF!</definedName>
    <definedName name="VABFGi" localSheetId="2">#REF!</definedName>
    <definedName name="VABFGi">#REF!</definedName>
    <definedName name="VAEA" localSheetId="2">#REF!</definedName>
    <definedName name="VAEA">#REF!</definedName>
    <definedName name="VAREM" localSheetId="2">#REF!</definedName>
    <definedName name="VAREM">#REF!</definedName>
    <definedName name="VASAMS" localSheetId="2">#REF!</definedName>
    <definedName name="VASAMS">#REF!</definedName>
    <definedName name="VASF" localSheetId="2">#REF!</definedName>
    <definedName name="VASF">#REF!</definedName>
    <definedName name="VASF1" localSheetId="2">#REF!</definedName>
    <definedName name="VASF1">#REF!</definedName>
    <definedName name="VASF2" localSheetId="2">#REF!</definedName>
    <definedName name="VASF2">#REF!</definedName>
    <definedName name="VB" localSheetId="2">#REF!</definedName>
    <definedName name="VB">#REF!</definedName>
    <definedName name="VBp" localSheetId="2">#REF!</definedName>
    <definedName name="VBp">#REF!</definedName>
    <definedName name="VC" localSheetId="2">#REF!</definedName>
    <definedName name="VC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3" i="1" l="1"/>
  <c r="H212" i="1"/>
  <c r="G212" i="1"/>
  <c r="AD212" i="1"/>
  <c r="Y212" i="1"/>
  <c r="H214" i="1"/>
  <c r="Y214" i="1"/>
  <c r="G214" i="1"/>
  <c r="G213" i="1"/>
  <c r="AC212" i="1"/>
  <c r="AC213" i="1"/>
  <c r="Z213" i="1"/>
  <c r="Z212" i="1"/>
  <c r="P166" i="1"/>
  <c r="O166" i="1"/>
  <c r="O169" i="1"/>
  <c r="O168" i="1"/>
  <c r="H166" i="1"/>
  <c r="L164" i="1"/>
  <c r="K164" i="1"/>
  <c r="L163" i="1"/>
  <c r="G166" i="1"/>
  <c r="D793" i="1" l="1"/>
  <c r="G812" i="1"/>
  <c r="G811" i="1"/>
  <c r="G810" i="1"/>
  <c r="G802" i="1"/>
  <c r="C822" i="1"/>
  <c r="F837" i="1"/>
  <c r="D560" i="1" l="1"/>
  <c r="C560" i="1"/>
  <c r="D546" i="1"/>
  <c r="C546" i="1"/>
  <c r="D532" i="1"/>
  <c r="C532" i="1"/>
  <c r="D518" i="1"/>
  <c r="C518" i="1"/>
  <c r="D504" i="1"/>
  <c r="C504" i="1"/>
  <c r="D490" i="1"/>
  <c r="C490" i="1"/>
  <c r="D476" i="1"/>
  <c r="C476" i="1"/>
  <c r="D462" i="1"/>
  <c r="C462" i="1"/>
  <c r="D448" i="1"/>
  <c r="C448" i="1"/>
  <c r="D434" i="1"/>
  <c r="C434" i="1"/>
  <c r="D420" i="1"/>
  <c r="C420" i="1"/>
  <c r="D406" i="1"/>
  <c r="C406" i="1"/>
  <c r="G813" i="1" l="1"/>
  <c r="G809" i="1"/>
  <c r="G808" i="1"/>
  <c r="G807" i="1"/>
  <c r="G806" i="1"/>
  <c r="G805" i="1"/>
  <c r="G804" i="1"/>
  <c r="G803" i="1"/>
  <c r="F793" i="1"/>
  <c r="C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F771" i="1"/>
  <c r="E771" i="1"/>
  <c r="D771" i="1"/>
  <c r="C771" i="1"/>
  <c r="G770" i="1"/>
  <c r="G769" i="1"/>
  <c r="F721" i="1"/>
  <c r="D721" i="1"/>
  <c r="D699" i="1"/>
  <c r="D693" i="1"/>
  <c r="J685" i="1"/>
  <c r="D685" i="1"/>
  <c r="J684" i="1"/>
  <c r="D684" i="1"/>
  <c r="J683" i="1"/>
  <c r="D683" i="1"/>
  <c r="J682" i="1"/>
  <c r="D682" i="1"/>
  <c r="J681" i="1"/>
  <c r="D681" i="1"/>
  <c r="J680" i="1"/>
  <c r="D680" i="1"/>
  <c r="J679" i="1"/>
  <c r="D679" i="1"/>
  <c r="J678" i="1"/>
  <c r="D678" i="1"/>
  <c r="C673" i="1"/>
  <c r="C619" i="1" s="1"/>
  <c r="C662" i="1"/>
  <c r="C618" i="1" s="1"/>
  <c r="C643" i="1"/>
  <c r="C616" i="1" s="1"/>
  <c r="D593" i="1"/>
  <c r="C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D392" i="1"/>
  <c r="C392" i="1"/>
  <c r="AB377" i="1"/>
  <c r="AA377" i="1"/>
  <c r="Z377" i="1"/>
  <c r="Y377" i="1"/>
  <c r="X377" i="1"/>
  <c r="W377" i="1"/>
  <c r="V377" i="1"/>
  <c r="U377" i="1"/>
  <c r="T377" i="1"/>
  <c r="S377" i="1"/>
  <c r="R377" i="1"/>
  <c r="Q377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C377" i="1"/>
  <c r="AD376" i="1"/>
  <c r="AC376" i="1"/>
  <c r="AD375" i="1"/>
  <c r="AC375" i="1"/>
  <c r="AD374" i="1"/>
  <c r="AC374" i="1"/>
  <c r="AD373" i="1"/>
  <c r="AC373" i="1"/>
  <c r="AD372" i="1"/>
  <c r="AC372" i="1"/>
  <c r="AD371" i="1"/>
  <c r="AC371" i="1"/>
  <c r="AD370" i="1"/>
  <c r="AC370" i="1"/>
  <c r="AD369" i="1"/>
  <c r="AC369" i="1"/>
  <c r="AD368" i="1"/>
  <c r="AC368" i="1"/>
  <c r="AD367" i="1"/>
  <c r="AC367" i="1"/>
  <c r="AD366" i="1"/>
  <c r="AC366" i="1"/>
  <c r="AD365" i="1"/>
  <c r="AC365" i="1"/>
  <c r="F355" i="1"/>
  <c r="E355" i="1"/>
  <c r="D355" i="1"/>
  <c r="C355" i="1"/>
  <c r="H354" i="1"/>
  <c r="G354" i="1"/>
  <c r="H353" i="1"/>
  <c r="G353" i="1"/>
  <c r="H352" i="1"/>
  <c r="G352" i="1"/>
  <c r="H351" i="1"/>
  <c r="G351" i="1"/>
  <c r="H350" i="1"/>
  <c r="G350" i="1"/>
  <c r="H349" i="1"/>
  <c r="G349" i="1"/>
  <c r="H348" i="1"/>
  <c r="G348" i="1"/>
  <c r="H347" i="1"/>
  <c r="G347" i="1"/>
  <c r="H346" i="1"/>
  <c r="G346" i="1"/>
  <c r="H345" i="1"/>
  <c r="G345" i="1"/>
  <c r="H344" i="1"/>
  <c r="G344" i="1"/>
  <c r="H343" i="1"/>
  <c r="G343" i="1"/>
  <c r="G355" i="1" s="1"/>
  <c r="L333" i="1"/>
  <c r="K333" i="1"/>
  <c r="J333" i="1"/>
  <c r="I333" i="1"/>
  <c r="H333" i="1"/>
  <c r="G333" i="1"/>
  <c r="F333" i="1"/>
  <c r="E333" i="1"/>
  <c r="D333" i="1"/>
  <c r="C333" i="1"/>
  <c r="N332" i="1"/>
  <c r="M332" i="1"/>
  <c r="N331" i="1"/>
  <c r="M331" i="1"/>
  <c r="N330" i="1"/>
  <c r="M330" i="1"/>
  <c r="N329" i="1"/>
  <c r="M329" i="1"/>
  <c r="N328" i="1"/>
  <c r="M328" i="1"/>
  <c r="N327" i="1"/>
  <c r="M327" i="1"/>
  <c r="N326" i="1"/>
  <c r="M326" i="1"/>
  <c r="N325" i="1"/>
  <c r="M325" i="1"/>
  <c r="N324" i="1"/>
  <c r="M324" i="1"/>
  <c r="N323" i="1"/>
  <c r="M323" i="1"/>
  <c r="N322" i="1"/>
  <c r="M322" i="1"/>
  <c r="N321" i="1"/>
  <c r="M321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C308" i="1"/>
  <c r="V307" i="1"/>
  <c r="U307" i="1"/>
  <c r="V306" i="1"/>
  <c r="U306" i="1"/>
  <c r="V305" i="1"/>
  <c r="U305" i="1"/>
  <c r="V304" i="1"/>
  <c r="U304" i="1"/>
  <c r="V303" i="1"/>
  <c r="U303" i="1"/>
  <c r="V302" i="1"/>
  <c r="U302" i="1"/>
  <c r="V301" i="1"/>
  <c r="U301" i="1"/>
  <c r="V300" i="1"/>
  <c r="U300" i="1"/>
  <c r="V299" i="1"/>
  <c r="U299" i="1"/>
  <c r="V298" i="1"/>
  <c r="U298" i="1"/>
  <c r="V297" i="1"/>
  <c r="U297" i="1"/>
  <c r="V296" i="1"/>
  <c r="U296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R283" i="1"/>
  <c r="Q283" i="1"/>
  <c r="R282" i="1"/>
  <c r="Q282" i="1"/>
  <c r="R281" i="1"/>
  <c r="Q281" i="1"/>
  <c r="R280" i="1"/>
  <c r="Q280" i="1"/>
  <c r="R279" i="1"/>
  <c r="Q279" i="1"/>
  <c r="R278" i="1"/>
  <c r="Q278" i="1"/>
  <c r="R277" i="1"/>
  <c r="Q277" i="1"/>
  <c r="R276" i="1"/>
  <c r="Q276" i="1"/>
  <c r="R275" i="1"/>
  <c r="Q275" i="1"/>
  <c r="R274" i="1"/>
  <c r="Q274" i="1"/>
  <c r="R273" i="1"/>
  <c r="Q273" i="1"/>
  <c r="R272" i="1"/>
  <c r="Q272" i="1"/>
  <c r="L263" i="1"/>
  <c r="K263" i="1"/>
  <c r="J263" i="1"/>
  <c r="I263" i="1"/>
  <c r="H263" i="1"/>
  <c r="G263" i="1"/>
  <c r="F263" i="1"/>
  <c r="E263" i="1"/>
  <c r="D263" i="1"/>
  <c r="C263" i="1"/>
  <c r="AW262" i="1"/>
  <c r="AU262" i="1"/>
  <c r="AS262" i="1"/>
  <c r="N262" i="1"/>
  <c r="M262" i="1"/>
  <c r="N261" i="1"/>
  <c r="M261" i="1"/>
  <c r="AW260" i="1"/>
  <c r="AU260" i="1"/>
  <c r="AS260" i="1"/>
  <c r="N260" i="1"/>
  <c r="M260" i="1"/>
  <c r="AW259" i="1"/>
  <c r="AU259" i="1"/>
  <c r="AS259" i="1"/>
  <c r="N259" i="1"/>
  <c r="M259" i="1"/>
  <c r="AW258" i="1"/>
  <c r="AU258" i="1"/>
  <c r="AS258" i="1"/>
  <c r="N258" i="1"/>
  <c r="M258" i="1"/>
  <c r="AW257" i="1"/>
  <c r="AU257" i="1"/>
  <c r="AS257" i="1"/>
  <c r="N257" i="1"/>
  <c r="M257" i="1"/>
  <c r="AW256" i="1"/>
  <c r="AU256" i="1"/>
  <c r="AS256" i="1"/>
  <c r="N256" i="1"/>
  <c r="M256" i="1"/>
  <c r="N255" i="1"/>
  <c r="M255" i="1"/>
  <c r="N254" i="1"/>
  <c r="M254" i="1"/>
  <c r="AW253" i="1"/>
  <c r="AU253" i="1"/>
  <c r="AS253" i="1"/>
  <c r="N253" i="1"/>
  <c r="M253" i="1"/>
  <c r="N252" i="1"/>
  <c r="M252" i="1"/>
  <c r="AW251" i="1"/>
  <c r="AU251" i="1"/>
  <c r="AS251" i="1"/>
  <c r="N251" i="1"/>
  <c r="M251" i="1"/>
  <c r="G238" i="1"/>
  <c r="F238" i="1"/>
  <c r="E238" i="1"/>
  <c r="D238" i="1"/>
  <c r="C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AR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AF218" i="1"/>
  <c r="AE218" i="1"/>
  <c r="AF217" i="1"/>
  <c r="AE217" i="1"/>
  <c r="AF216" i="1"/>
  <c r="AE216" i="1"/>
  <c r="AF215" i="1"/>
  <c r="AE215" i="1"/>
  <c r="AF214" i="1"/>
  <c r="AE214" i="1"/>
  <c r="AF213" i="1"/>
  <c r="AE213" i="1"/>
  <c r="AF212" i="1"/>
  <c r="AE212" i="1"/>
  <c r="AF211" i="1"/>
  <c r="AE211" i="1"/>
  <c r="AF210" i="1"/>
  <c r="AE210" i="1"/>
  <c r="AF209" i="1"/>
  <c r="AE209" i="1"/>
  <c r="AF208" i="1"/>
  <c r="AE208" i="1"/>
  <c r="AF207" i="1"/>
  <c r="AE207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Z198" i="1"/>
  <c r="Y198" i="1"/>
  <c r="Z197" i="1"/>
  <c r="Y197" i="1"/>
  <c r="Z196" i="1"/>
  <c r="Y196" i="1"/>
  <c r="Z195" i="1"/>
  <c r="Y195" i="1"/>
  <c r="Z194" i="1"/>
  <c r="Y194" i="1"/>
  <c r="Z193" i="1"/>
  <c r="Y193" i="1"/>
  <c r="Z192" i="1"/>
  <c r="Y192" i="1"/>
  <c r="Z191" i="1"/>
  <c r="Y191" i="1"/>
  <c r="Z190" i="1"/>
  <c r="Y190" i="1"/>
  <c r="Z189" i="1"/>
  <c r="Y189" i="1"/>
  <c r="Z188" i="1"/>
  <c r="Y188" i="1"/>
  <c r="Z187" i="1"/>
  <c r="Y187" i="1"/>
  <c r="D178" i="1"/>
  <c r="C178" i="1"/>
  <c r="E178" i="1" s="1"/>
  <c r="E177" i="1"/>
  <c r="E176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AS172" i="1"/>
  <c r="AR172" i="1"/>
  <c r="R172" i="1"/>
  <c r="Q172" i="1"/>
  <c r="R171" i="1"/>
  <c r="Q171" i="1"/>
  <c r="R170" i="1"/>
  <c r="Q170" i="1"/>
  <c r="R169" i="1"/>
  <c r="Q169" i="1"/>
  <c r="R168" i="1"/>
  <c r="Q168" i="1"/>
  <c r="R167" i="1"/>
  <c r="Q167" i="1"/>
  <c r="R166" i="1"/>
  <c r="Q166" i="1"/>
  <c r="R165" i="1"/>
  <c r="Q165" i="1"/>
  <c r="R164" i="1"/>
  <c r="Q164" i="1"/>
  <c r="R163" i="1"/>
  <c r="Q163" i="1"/>
  <c r="R162" i="1"/>
  <c r="Q162" i="1"/>
  <c r="R161" i="1"/>
  <c r="Q161" i="1"/>
  <c r="S161" i="1" s="1"/>
  <c r="AS160" i="1" s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AB151" i="1"/>
  <c r="AA151" i="1"/>
  <c r="AB150" i="1"/>
  <c r="AB152" i="1" s="1"/>
  <c r="AA150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AB145" i="1"/>
  <c r="AA145" i="1"/>
  <c r="AB144" i="1"/>
  <c r="AA144" i="1"/>
  <c r="AB143" i="1"/>
  <c r="AA143" i="1"/>
  <c r="AB142" i="1"/>
  <c r="AA142" i="1"/>
  <c r="AB141" i="1"/>
  <c r="AA141" i="1"/>
  <c r="AB140" i="1"/>
  <c r="AA140" i="1"/>
  <c r="AB139" i="1"/>
  <c r="AA139" i="1"/>
  <c r="AB138" i="1"/>
  <c r="AA138" i="1"/>
  <c r="AB137" i="1"/>
  <c r="AA137" i="1"/>
  <c r="AB136" i="1"/>
  <c r="AA136" i="1"/>
  <c r="AB135" i="1"/>
  <c r="AA135" i="1"/>
  <c r="AB134" i="1"/>
  <c r="AA134" i="1"/>
  <c r="H124" i="1"/>
  <c r="G124" i="1"/>
  <c r="F124" i="1"/>
  <c r="E124" i="1"/>
  <c r="D124" i="1"/>
  <c r="C124" i="1"/>
  <c r="J123" i="1"/>
  <c r="I123" i="1"/>
  <c r="K123" i="1" s="1"/>
  <c r="J122" i="1"/>
  <c r="J124" i="1" s="1"/>
  <c r="I122" i="1"/>
  <c r="K122" i="1" s="1"/>
  <c r="H118" i="1"/>
  <c r="G118" i="1"/>
  <c r="F118" i="1"/>
  <c r="E118" i="1"/>
  <c r="D118" i="1"/>
  <c r="C118" i="1"/>
  <c r="J117" i="1"/>
  <c r="I117" i="1"/>
  <c r="J116" i="1"/>
  <c r="I116" i="1"/>
  <c r="J115" i="1"/>
  <c r="I115" i="1"/>
  <c r="J114" i="1"/>
  <c r="I114" i="1"/>
  <c r="J113" i="1"/>
  <c r="I113" i="1"/>
  <c r="J112" i="1"/>
  <c r="I112" i="1"/>
  <c r="J111" i="1"/>
  <c r="I111" i="1"/>
  <c r="J110" i="1"/>
  <c r="I110" i="1"/>
  <c r="J109" i="1"/>
  <c r="I109" i="1"/>
  <c r="J108" i="1"/>
  <c r="I108" i="1"/>
  <c r="J107" i="1"/>
  <c r="I107" i="1"/>
  <c r="J106" i="1"/>
  <c r="I106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X97" i="1"/>
  <c r="W97" i="1"/>
  <c r="X96" i="1"/>
  <c r="X98" i="1" s="1"/>
  <c r="W96" i="1"/>
  <c r="Y93" i="1"/>
  <c r="X93" i="1"/>
  <c r="W93" i="1"/>
  <c r="V92" i="1"/>
  <c r="U92" i="1"/>
  <c r="T92" i="1"/>
  <c r="S92" i="1"/>
  <c r="R92" i="1"/>
  <c r="AS88" i="1" s="1"/>
  <c r="Q92" i="1"/>
  <c r="P92" i="1"/>
  <c r="O92" i="1"/>
  <c r="N92" i="1"/>
  <c r="AS87" i="1" s="1"/>
  <c r="M92" i="1"/>
  <c r="L92" i="1"/>
  <c r="K92" i="1"/>
  <c r="J92" i="1"/>
  <c r="I92" i="1"/>
  <c r="H92" i="1"/>
  <c r="G92" i="1"/>
  <c r="F92" i="1"/>
  <c r="E92" i="1"/>
  <c r="D92" i="1"/>
  <c r="C92" i="1"/>
  <c r="X91" i="1"/>
  <c r="W91" i="1"/>
  <c r="X90" i="1"/>
  <c r="W90" i="1"/>
  <c r="X89" i="1"/>
  <c r="W89" i="1"/>
  <c r="X88" i="1"/>
  <c r="W88" i="1"/>
  <c r="X87" i="1"/>
  <c r="W87" i="1"/>
  <c r="X86" i="1"/>
  <c r="W86" i="1"/>
  <c r="X85" i="1"/>
  <c r="W85" i="1"/>
  <c r="X84" i="1"/>
  <c r="W84" i="1"/>
  <c r="X83" i="1"/>
  <c r="W83" i="1"/>
  <c r="X82" i="1"/>
  <c r="W82" i="1"/>
  <c r="X81" i="1"/>
  <c r="W81" i="1"/>
  <c r="X80" i="1"/>
  <c r="W80" i="1"/>
  <c r="AT70" i="1"/>
  <c r="AS70" i="1"/>
  <c r="AR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AT69" i="1"/>
  <c r="AS69" i="1"/>
  <c r="AR69" i="1"/>
  <c r="AI69" i="1"/>
  <c r="V69" i="1"/>
  <c r="U69" i="1"/>
  <c r="V68" i="1"/>
  <c r="U68" i="1"/>
  <c r="AT67" i="1"/>
  <c r="AS67" i="1"/>
  <c r="AR67" i="1"/>
  <c r="AI67" i="1"/>
  <c r="V67" i="1"/>
  <c r="U67" i="1"/>
  <c r="AT66" i="1"/>
  <c r="AS66" i="1"/>
  <c r="AR66" i="1"/>
  <c r="AI66" i="1"/>
  <c r="V66" i="1"/>
  <c r="U66" i="1"/>
  <c r="AT65" i="1"/>
  <c r="AS65" i="1"/>
  <c r="AR65" i="1"/>
  <c r="AI65" i="1"/>
  <c r="V65" i="1"/>
  <c r="U65" i="1"/>
  <c r="AT64" i="1"/>
  <c r="AS64" i="1"/>
  <c r="AR64" i="1"/>
  <c r="AI64" i="1"/>
  <c r="V64" i="1"/>
  <c r="U64" i="1"/>
  <c r="AT63" i="1"/>
  <c r="AS63" i="1"/>
  <c r="AR63" i="1"/>
  <c r="AI63" i="1"/>
  <c r="V63" i="1"/>
  <c r="U63" i="1"/>
  <c r="V62" i="1"/>
  <c r="U62" i="1"/>
  <c r="V61" i="1"/>
  <c r="U61" i="1"/>
  <c r="AT60" i="1"/>
  <c r="AS60" i="1"/>
  <c r="AR60" i="1"/>
  <c r="AI60" i="1"/>
  <c r="V60" i="1"/>
  <c r="U60" i="1"/>
  <c r="V59" i="1"/>
  <c r="U59" i="1"/>
  <c r="AI58" i="1"/>
  <c r="V58" i="1"/>
  <c r="U58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AT48" i="1"/>
  <c r="AS48" i="1"/>
  <c r="AR48" i="1"/>
  <c r="AB48" i="1"/>
  <c r="AA48" i="1"/>
  <c r="AT47" i="1"/>
  <c r="AS47" i="1"/>
  <c r="AR47" i="1"/>
  <c r="AB47" i="1"/>
  <c r="AA47" i="1"/>
  <c r="AI45" i="1"/>
  <c r="AI44" i="1"/>
  <c r="AI43" i="1"/>
  <c r="Z43" i="1"/>
  <c r="Y43" i="1"/>
  <c r="X43" i="1"/>
  <c r="AK44" i="1" s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AT42" i="1"/>
  <c r="AS42" i="1"/>
  <c r="AR42" i="1"/>
  <c r="AI42" i="1"/>
  <c r="AJ42" i="1" s="1"/>
  <c r="AB42" i="1"/>
  <c r="AA42" i="1"/>
  <c r="AB41" i="1"/>
  <c r="AA41" i="1"/>
  <c r="AT40" i="1"/>
  <c r="AS40" i="1"/>
  <c r="AR40" i="1"/>
  <c r="AI40" i="1"/>
  <c r="AJ40" i="1" s="1"/>
  <c r="AB40" i="1"/>
  <c r="AA40" i="1"/>
  <c r="AT39" i="1"/>
  <c r="AS39" i="1"/>
  <c r="AR39" i="1"/>
  <c r="AI39" i="1"/>
  <c r="AB39" i="1"/>
  <c r="AA39" i="1"/>
  <c r="AT38" i="1"/>
  <c r="AS38" i="1"/>
  <c r="AR38" i="1"/>
  <c r="AI38" i="1"/>
  <c r="AB38" i="1"/>
  <c r="AA38" i="1"/>
  <c r="AT37" i="1"/>
  <c r="AS37" i="1"/>
  <c r="AR37" i="1"/>
  <c r="AI37" i="1"/>
  <c r="AB37" i="1"/>
  <c r="AA37" i="1"/>
  <c r="AT36" i="1"/>
  <c r="AS36" i="1"/>
  <c r="AR36" i="1"/>
  <c r="AI36" i="1"/>
  <c r="AJ36" i="1" s="1"/>
  <c r="AB36" i="1"/>
  <c r="AA36" i="1"/>
  <c r="AB35" i="1"/>
  <c r="AA35" i="1"/>
  <c r="AB34" i="1"/>
  <c r="AA34" i="1"/>
  <c r="AT33" i="1"/>
  <c r="AS33" i="1"/>
  <c r="AR33" i="1"/>
  <c r="AI33" i="1"/>
  <c r="AB33" i="1"/>
  <c r="AA33" i="1"/>
  <c r="AB32" i="1"/>
  <c r="AA32" i="1"/>
  <c r="AT31" i="1"/>
  <c r="AS31" i="1"/>
  <c r="AR31" i="1"/>
  <c r="AI31" i="1"/>
  <c r="AK31" i="1" s="1"/>
  <c r="AB31" i="1"/>
  <c r="AA31" i="1"/>
  <c r="D22" i="1"/>
  <c r="C22" i="1"/>
  <c r="E21" i="1"/>
  <c r="E20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Z16" i="1"/>
  <c r="Y16" i="1"/>
  <c r="Z15" i="1"/>
  <c r="Y15" i="1"/>
  <c r="Z14" i="1"/>
  <c r="Y14" i="1"/>
  <c r="Z13" i="1"/>
  <c r="Y13" i="1"/>
  <c r="Z12" i="1"/>
  <c r="Y12" i="1"/>
  <c r="Z11" i="1"/>
  <c r="Y11" i="1"/>
  <c r="Z10" i="1"/>
  <c r="Y10" i="1"/>
  <c r="Z9" i="1"/>
  <c r="Y9" i="1"/>
  <c r="Z8" i="1"/>
  <c r="Y8" i="1"/>
  <c r="Z7" i="1"/>
  <c r="Y7" i="1"/>
  <c r="Z6" i="1"/>
  <c r="Y6" i="1"/>
  <c r="Z5" i="1"/>
  <c r="Y5" i="1"/>
  <c r="Y199" i="1" l="1"/>
  <c r="AA146" i="1"/>
  <c r="AJ58" i="1"/>
  <c r="E793" i="1"/>
  <c r="AD377" i="1"/>
  <c r="W307" i="1"/>
  <c r="Z17" i="1"/>
  <c r="R284" i="1"/>
  <c r="U308" i="1"/>
  <c r="M333" i="1"/>
  <c r="I118" i="1"/>
  <c r="AJ39" i="1"/>
  <c r="AK60" i="1"/>
  <c r="AK63" i="1"/>
  <c r="AK64" i="1"/>
  <c r="AK65" i="1"/>
  <c r="AK66" i="1"/>
  <c r="AK67" i="1"/>
  <c r="AK69" i="1"/>
  <c r="AL37" i="1"/>
  <c r="AJ33" i="1"/>
  <c r="AJ37" i="1"/>
  <c r="AJ38" i="1"/>
  <c r="AL39" i="1"/>
  <c r="AL60" i="1"/>
  <c r="AL63" i="1"/>
  <c r="AL64" i="1"/>
  <c r="AL65" i="1"/>
  <c r="AL66" i="1"/>
  <c r="AL67" i="1"/>
  <c r="I124" i="1"/>
  <c r="K124" i="1" s="1"/>
  <c r="C621" i="1"/>
  <c r="AA16" i="1"/>
  <c r="AR198" i="1" s="1"/>
  <c r="E22" i="1"/>
  <c r="AJ31" i="1"/>
  <c r="AL31" i="1"/>
  <c r="AK33" i="1"/>
  <c r="AK36" i="1"/>
  <c r="AK37" i="1"/>
  <c r="AK38" i="1"/>
  <c r="AK39" i="1"/>
  <c r="AK40" i="1"/>
  <c r="AK43" i="1"/>
  <c r="AK45" i="1"/>
  <c r="AA49" i="1"/>
  <c r="AB49" i="1"/>
  <c r="AK58" i="1"/>
  <c r="AL58" i="1"/>
  <c r="V70" i="1"/>
  <c r="AJ60" i="1"/>
  <c r="AJ63" i="1"/>
  <c r="AJ64" i="1"/>
  <c r="AJ65" i="1"/>
  <c r="AJ66" i="1"/>
  <c r="AJ67" i="1"/>
  <c r="Y96" i="1"/>
  <c r="Y97" i="1"/>
  <c r="W98" i="1"/>
  <c r="Y98" i="1" s="1"/>
  <c r="AC150" i="1"/>
  <c r="AC151" i="1"/>
  <c r="AA152" i="1"/>
  <c r="AC152" i="1" s="1"/>
  <c r="AT172" i="1"/>
  <c r="H238" i="1"/>
  <c r="G771" i="1"/>
  <c r="AA6" i="1"/>
  <c r="AA7" i="1"/>
  <c r="AR253" i="1" s="1"/>
  <c r="AA8" i="1"/>
  <c r="AA10" i="1"/>
  <c r="AR192" i="1" s="1"/>
  <c r="AA11" i="1"/>
  <c r="AR193" i="1" s="1"/>
  <c r="AA12" i="1"/>
  <c r="AR258" i="1" s="1"/>
  <c r="O252" i="1"/>
  <c r="O253" i="1"/>
  <c r="E593" i="1"/>
  <c r="AB43" i="1"/>
  <c r="AC32" i="1"/>
  <c r="AC33" i="1"/>
  <c r="AC37" i="1"/>
  <c r="AC38" i="1"/>
  <c r="AC41" i="1"/>
  <c r="AC42" i="1"/>
  <c r="W60" i="1"/>
  <c r="W61" i="1"/>
  <c r="W63" i="1"/>
  <c r="W64" i="1"/>
  <c r="W65" i="1"/>
  <c r="W66" i="1"/>
  <c r="W67" i="1"/>
  <c r="W68" i="1"/>
  <c r="W92" i="1"/>
  <c r="Y82" i="1"/>
  <c r="Y83" i="1"/>
  <c r="Y84" i="1"/>
  <c r="Y90" i="1"/>
  <c r="Y91" i="1"/>
  <c r="K107" i="1"/>
  <c r="K109" i="1"/>
  <c r="K110" i="1"/>
  <c r="K111" i="1"/>
  <c r="K113" i="1"/>
  <c r="K114" i="1"/>
  <c r="K115" i="1"/>
  <c r="K117" i="1"/>
  <c r="AB146" i="1"/>
  <c r="AC146" i="1" s="1"/>
  <c r="AF219" i="1"/>
  <c r="N333" i="1"/>
  <c r="AA14" i="1"/>
  <c r="AR196" i="1" s="1"/>
  <c r="AA15" i="1"/>
  <c r="AC34" i="1"/>
  <c r="AC35" i="1"/>
  <c r="AC36" i="1"/>
  <c r="AC39" i="1"/>
  <c r="AC40" i="1"/>
  <c r="Y88" i="1"/>
  <c r="J118" i="1"/>
  <c r="AC135" i="1"/>
  <c r="AC137" i="1"/>
  <c r="AC138" i="1"/>
  <c r="AC139" i="1"/>
  <c r="AC141" i="1"/>
  <c r="AC142" i="1"/>
  <c r="AC143" i="1"/>
  <c r="AC145" i="1"/>
  <c r="R173" i="1"/>
  <c r="S162" i="1"/>
  <c r="S163" i="1"/>
  <c r="AS161" i="1" s="1"/>
  <c r="S164" i="1"/>
  <c r="Q173" i="1"/>
  <c r="S172" i="1"/>
  <c r="AS170" i="1" s="1"/>
  <c r="AA188" i="1"/>
  <c r="AA189" i="1"/>
  <c r="AS189" i="1" s="1"/>
  <c r="AA190" i="1"/>
  <c r="AA191" i="1"/>
  <c r="AA198" i="1"/>
  <c r="AS198" i="1" s="1"/>
  <c r="AG208" i="1"/>
  <c r="AG209" i="1"/>
  <c r="AG210" i="1"/>
  <c r="AG211" i="1"/>
  <c r="AG213" i="1"/>
  <c r="AG214" i="1"/>
  <c r="AG215" i="1"/>
  <c r="AG218" i="1"/>
  <c r="M263" i="1"/>
  <c r="O255" i="1"/>
  <c r="O256" i="1"/>
  <c r="N263" i="1"/>
  <c r="O258" i="1"/>
  <c r="O260" i="1"/>
  <c r="S273" i="1"/>
  <c r="S274" i="1"/>
  <c r="S275" i="1"/>
  <c r="S277" i="1"/>
  <c r="S278" i="1"/>
  <c r="S279" i="1"/>
  <c r="S281" i="1"/>
  <c r="S282" i="1"/>
  <c r="S283" i="1"/>
  <c r="W298" i="1"/>
  <c r="W299" i="1"/>
  <c r="W300" i="1"/>
  <c r="W302" i="1"/>
  <c r="W303" i="1"/>
  <c r="W304" i="1"/>
  <c r="W306" i="1"/>
  <c r="O322" i="1"/>
  <c r="O324" i="1"/>
  <c r="O325" i="1"/>
  <c r="O326" i="1"/>
  <c r="O328" i="1"/>
  <c r="O329" i="1"/>
  <c r="O330" i="1"/>
  <c r="O332" i="1"/>
  <c r="I344" i="1"/>
  <c r="I345" i="1"/>
  <c r="I347" i="1"/>
  <c r="I348" i="1"/>
  <c r="I349" i="1"/>
  <c r="I351" i="1"/>
  <c r="I352" i="1"/>
  <c r="I353" i="1"/>
  <c r="AE366" i="1"/>
  <c r="AE367" i="1"/>
  <c r="AE368" i="1"/>
  <c r="AE369" i="1"/>
  <c r="AE370" i="1"/>
  <c r="AE371" i="1"/>
  <c r="AE372" i="1"/>
  <c r="AE373" i="1"/>
  <c r="AE374" i="1"/>
  <c r="AE375" i="1"/>
  <c r="AE376" i="1"/>
  <c r="AR257" i="1"/>
  <c r="AL42" i="1"/>
  <c r="Y80" i="1"/>
  <c r="S165" i="1"/>
  <c r="AA187" i="1"/>
  <c r="AS187" i="1" s="1"/>
  <c r="Y17" i="1"/>
  <c r="AA9" i="1"/>
  <c r="AA13" i="1"/>
  <c r="AA43" i="1"/>
  <c r="AL33" i="1"/>
  <c r="AL36" i="1"/>
  <c r="AL38" i="1"/>
  <c r="AL40" i="1"/>
  <c r="AK42" i="1"/>
  <c r="AL43" i="1"/>
  <c r="AL44" i="1"/>
  <c r="AL45" i="1"/>
  <c r="AC48" i="1"/>
  <c r="U70" i="1"/>
  <c r="W58" i="1"/>
  <c r="W59" i="1"/>
  <c r="W62" i="1"/>
  <c r="W69" i="1"/>
  <c r="AL69" i="1"/>
  <c r="AJ69" i="1"/>
  <c r="X92" i="1"/>
  <c r="Y81" i="1"/>
  <c r="Y85" i="1"/>
  <c r="Y86" i="1"/>
  <c r="Y87" i="1"/>
  <c r="Y89" i="1"/>
  <c r="K108" i="1"/>
  <c r="K112" i="1"/>
  <c r="K116" i="1"/>
  <c r="AC136" i="1"/>
  <c r="AC140" i="1"/>
  <c r="AC144" i="1"/>
  <c r="S166" i="1"/>
  <c r="AS163" i="1" s="1"/>
  <c r="S167" i="1"/>
  <c r="AS166" i="1" s="1"/>
  <c r="S168" i="1"/>
  <c r="AS167" i="1" s="1"/>
  <c r="S169" i="1"/>
  <c r="AS168" i="1" s="1"/>
  <c r="S170" i="1"/>
  <c r="AS169" i="1" s="1"/>
  <c r="S171" i="1"/>
  <c r="AE219" i="1"/>
  <c r="AG207" i="1"/>
  <c r="AS263" i="1"/>
  <c r="AW263" i="1"/>
  <c r="W296" i="1"/>
  <c r="AA5" i="1"/>
  <c r="AC31" i="1"/>
  <c r="AJ43" i="1"/>
  <c r="AJ44" i="1"/>
  <c r="AJ45" i="1"/>
  <c r="AC47" i="1"/>
  <c r="K106" i="1"/>
  <c r="AC134" i="1"/>
  <c r="Z199" i="1"/>
  <c r="AA192" i="1"/>
  <c r="AS192" i="1" s="1"/>
  <c r="AA193" i="1"/>
  <c r="AS193" i="1" s="1"/>
  <c r="AA194" i="1"/>
  <c r="AS194" i="1" s="1"/>
  <c r="AA195" i="1"/>
  <c r="AS195" i="1" s="1"/>
  <c r="H355" i="1"/>
  <c r="I355" i="1" s="1"/>
  <c r="AA196" i="1"/>
  <c r="AS196" i="1" s="1"/>
  <c r="AA197" i="1"/>
  <c r="AG212" i="1"/>
  <c r="AG216" i="1"/>
  <c r="O251" i="1"/>
  <c r="AU263" i="1"/>
  <c r="O254" i="1"/>
  <c r="O257" i="1"/>
  <c r="O259" i="1"/>
  <c r="O262" i="1"/>
  <c r="Q284" i="1"/>
  <c r="S284" i="1" s="1"/>
  <c r="S276" i="1"/>
  <c r="S280" i="1"/>
  <c r="V308" i="1"/>
  <c r="W297" i="1"/>
  <c r="W301" i="1"/>
  <c r="W305" i="1"/>
  <c r="O323" i="1"/>
  <c r="O327" i="1"/>
  <c r="O331" i="1"/>
  <c r="I343" i="1"/>
  <c r="I346" i="1"/>
  <c r="I350" i="1"/>
  <c r="I354" i="1"/>
  <c r="AC377" i="1"/>
  <c r="AE377" i="1" s="1"/>
  <c r="S272" i="1"/>
  <c r="O321" i="1"/>
  <c r="AE365" i="1"/>
  <c r="AR374" i="1" l="1"/>
  <c r="AA199" i="1"/>
  <c r="W308" i="1"/>
  <c r="AR371" i="1"/>
  <c r="AL70" i="1"/>
  <c r="O333" i="1"/>
  <c r="AR372" i="1"/>
  <c r="K118" i="1"/>
  <c r="S173" i="1"/>
  <c r="AK46" i="1"/>
  <c r="AA17" i="1"/>
  <c r="AR377" i="1" s="1"/>
  <c r="AR370" i="1"/>
  <c r="AR194" i="1"/>
  <c r="AT194" i="1" s="1"/>
  <c r="AS214" i="1" s="1"/>
  <c r="AK70" i="1"/>
  <c r="AC49" i="1"/>
  <c r="AR262" i="1"/>
  <c r="AV262" i="1" s="1"/>
  <c r="AR166" i="1"/>
  <c r="AT166" i="1" s="1"/>
  <c r="AR213" i="1" s="1"/>
  <c r="AJ70" i="1"/>
  <c r="W70" i="1"/>
  <c r="AR170" i="1"/>
  <c r="AT170" i="1" s="1"/>
  <c r="AR218" i="1" s="1"/>
  <c r="AR376" i="1"/>
  <c r="AR189" i="1"/>
  <c r="AT189" i="1" s="1"/>
  <c r="AS209" i="1" s="1"/>
  <c r="AR161" i="1"/>
  <c r="AT161" i="1" s="1"/>
  <c r="AR209" i="1" s="1"/>
  <c r="AR167" i="1"/>
  <c r="AR256" i="1"/>
  <c r="AV256" i="1" s="1"/>
  <c r="AJ46" i="1"/>
  <c r="AT192" i="1"/>
  <c r="AS212" i="1" s="1"/>
  <c r="AT193" i="1"/>
  <c r="AS213" i="1" s="1"/>
  <c r="AC43" i="1"/>
  <c r="AR367" i="1"/>
  <c r="AR260" i="1"/>
  <c r="AX260" i="1" s="1"/>
  <c r="AR163" i="1"/>
  <c r="AT163" i="1" s="1"/>
  <c r="AR212" i="1" s="1"/>
  <c r="AR373" i="1"/>
  <c r="Y92" i="1"/>
  <c r="AS85" i="1" s="1"/>
  <c r="AT198" i="1"/>
  <c r="AS218" i="1" s="1"/>
  <c r="O263" i="1"/>
  <c r="AT196" i="1"/>
  <c r="AS216" i="1" s="1"/>
  <c r="AG219" i="1"/>
  <c r="AR169" i="1"/>
  <c r="AT169" i="1" s="1"/>
  <c r="AR216" i="1" s="1"/>
  <c r="AR251" i="1"/>
  <c r="AR187" i="1"/>
  <c r="AR160" i="1"/>
  <c r="AT160" i="1" s="1"/>
  <c r="AR207" i="1" s="1"/>
  <c r="AR259" i="1"/>
  <c r="AR195" i="1"/>
  <c r="AT195" i="1" s="1"/>
  <c r="AS215" i="1" s="1"/>
  <c r="AR168" i="1"/>
  <c r="AT168" i="1" s="1"/>
  <c r="AR215" i="1" s="1"/>
  <c r="AS199" i="1"/>
  <c r="AT187" i="1"/>
  <c r="AS207" i="1" s="1"/>
  <c r="AR365" i="1"/>
  <c r="AT167" i="1"/>
  <c r="AR214" i="1" s="1"/>
  <c r="AL46" i="1"/>
  <c r="AX257" i="1"/>
  <c r="AV257" i="1"/>
  <c r="AT257" i="1"/>
  <c r="AX253" i="1"/>
  <c r="AV253" i="1"/>
  <c r="AT253" i="1"/>
  <c r="AX258" i="1"/>
  <c r="AV258" i="1"/>
  <c r="AT258" i="1"/>
  <c r="AX262" i="1" l="1"/>
  <c r="AX256" i="1"/>
  <c r="AT262" i="1"/>
  <c r="AR87" i="1"/>
  <c r="AT87" i="1" s="1"/>
  <c r="AT256" i="1"/>
  <c r="AV260" i="1"/>
  <c r="AS86" i="1"/>
  <c r="AT260" i="1"/>
  <c r="AR88" i="1"/>
  <c r="AT88" i="1" s="1"/>
  <c r="AR86" i="1"/>
  <c r="AR85" i="1"/>
  <c r="AT85" i="1" s="1"/>
  <c r="AX259" i="1"/>
  <c r="AV259" i="1"/>
  <c r="AT259" i="1"/>
  <c r="AR263" i="1"/>
  <c r="AT251" i="1"/>
  <c r="AX251" i="1"/>
  <c r="AV251" i="1"/>
  <c r="AR199" i="1"/>
  <c r="AT199" i="1" s="1"/>
  <c r="AS219" i="1" s="1"/>
  <c r="AT86" i="1" l="1"/>
  <c r="AV263" i="1"/>
  <c r="AX263" i="1"/>
  <c r="AT263" i="1"/>
</calcChain>
</file>

<file path=xl/comments1.xml><?xml version="1.0" encoding="utf-8"?>
<comments xmlns="http://schemas.openxmlformats.org/spreadsheetml/2006/main">
  <authors>
    <author>mferro</author>
    <author>pcouceiro</author>
  </authors>
  <commentList>
    <comment ref="AC43" authorId="0" shapeId="0">
      <text>
        <r>
          <rPr>
            <b/>
            <u/>
            <sz val="8"/>
            <color indexed="17"/>
            <rFont val="Tahoma"/>
            <family val="2"/>
          </rPr>
          <t>Formatação a verde:</t>
        </r>
        <r>
          <rPr>
            <sz val="8"/>
            <color indexed="81"/>
            <rFont val="Tahoma"/>
            <family val="2"/>
          </rPr>
          <t xml:space="preserve">
As células a verde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</text>
    </comment>
    <comment ref="AC49" authorId="0" shapeId="0">
      <text>
        <r>
          <rPr>
            <b/>
            <u/>
            <sz val="8"/>
            <color indexed="17"/>
            <rFont val="Tahoma"/>
            <family val="2"/>
          </rPr>
          <t>Formatação a verde:</t>
        </r>
        <r>
          <rPr>
            <sz val="8"/>
            <color indexed="81"/>
            <rFont val="Tahoma"/>
            <family val="2"/>
          </rPr>
          <t xml:space="preserve">
As células a verde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</text>
    </comment>
    <comment ref="W70" authorId="0" shapeId="0">
      <text>
        <r>
          <rPr>
            <b/>
            <u/>
            <sz val="8"/>
            <color indexed="17"/>
            <rFont val="Tahoma"/>
            <family val="2"/>
          </rPr>
          <t>Formatação a verde:</t>
        </r>
        <r>
          <rPr>
            <sz val="8"/>
            <color indexed="81"/>
            <rFont val="Tahoma"/>
            <family val="2"/>
          </rPr>
          <t xml:space="preserve">
As células a verde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</text>
    </comment>
    <comment ref="Y92" authorId="0" shapeId="0">
      <text>
        <r>
          <rPr>
            <b/>
            <u/>
            <sz val="8"/>
            <color indexed="17"/>
            <rFont val="Tahoma"/>
            <family val="2"/>
          </rPr>
          <t>Formatação a verde:</t>
        </r>
        <r>
          <rPr>
            <sz val="8"/>
            <color indexed="81"/>
            <rFont val="Tahoma"/>
            <family val="2"/>
          </rPr>
          <t xml:space="preserve">
As células a verde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</text>
    </comment>
    <comment ref="Y98" authorId="0" shapeId="0">
      <text>
        <r>
          <rPr>
            <b/>
            <u/>
            <sz val="8"/>
            <color indexed="17"/>
            <rFont val="Tahoma"/>
            <family val="2"/>
          </rPr>
          <t>Formatação a verde:</t>
        </r>
        <r>
          <rPr>
            <sz val="8"/>
            <color indexed="81"/>
            <rFont val="Tahoma"/>
            <family val="2"/>
          </rPr>
          <t xml:space="preserve">
As células a verde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</text>
    </comment>
    <comment ref="S284" authorId="0" shapeId="0">
      <text>
        <r>
          <rPr>
            <b/>
            <u/>
            <sz val="8"/>
            <color indexed="17"/>
            <rFont val="Tahoma"/>
            <family val="2"/>
          </rPr>
          <t>Formatação a verde:</t>
        </r>
        <r>
          <rPr>
            <sz val="8"/>
            <color indexed="81"/>
            <rFont val="Tahoma"/>
            <family val="2"/>
          </rPr>
          <t xml:space="preserve">
As células a verde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</text>
    </comment>
    <comment ref="W308" authorId="0" shapeId="0">
      <text>
        <r>
          <rPr>
            <b/>
            <u/>
            <sz val="8"/>
            <color indexed="17"/>
            <rFont val="Tahoma"/>
            <family val="2"/>
          </rPr>
          <t>Formatação a verde:</t>
        </r>
        <r>
          <rPr>
            <sz val="8"/>
            <color indexed="81"/>
            <rFont val="Tahoma"/>
            <family val="2"/>
          </rPr>
          <t xml:space="preserve">
As células a verde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</text>
    </comment>
    <comment ref="C32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2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2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2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2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2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2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2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2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L32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2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2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2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2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2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2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2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2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2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L32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2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2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2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2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2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2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2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2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2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L32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2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2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2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2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2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2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2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2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2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L32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2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2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2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2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2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2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2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2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2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L32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2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2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2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2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2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2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2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2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2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L32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2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2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2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2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2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2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2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2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2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L32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2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2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2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2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2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2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2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2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2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L32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2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2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2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2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2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2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2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2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2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L32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3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3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3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3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3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3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3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3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3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L33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3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3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3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3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3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3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3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3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3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L33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V33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4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4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4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4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4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4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4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4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4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4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4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4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4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4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4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4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4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4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4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4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4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4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4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4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4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4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4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4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5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5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5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5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5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5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5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5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5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5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5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5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5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5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5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5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8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8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8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9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9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0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0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0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0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0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1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1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1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1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1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2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3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3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3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3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4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4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4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4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4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5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5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5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6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6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7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7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7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7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7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8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8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8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8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8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9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0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0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0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0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1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1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1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1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1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2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2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2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3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3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4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4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4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4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4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5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5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5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5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5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57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D57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57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D57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57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D57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57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D57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57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D57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57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D57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57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D57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57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D57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57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D57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57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D57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58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D58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58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D58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58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D58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58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D58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58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D58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58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D58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58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D58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58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D58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58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D58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58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D58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59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D59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59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D59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59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D59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E593" authorId="0" shapeId="0">
      <text>
        <r>
          <rPr>
            <b/>
            <u/>
            <sz val="8"/>
            <color indexed="17"/>
            <rFont val="Tahoma"/>
            <family val="2"/>
          </rPr>
          <t>Formatação a verde:</t>
        </r>
        <r>
          <rPr>
            <sz val="8"/>
            <color indexed="81"/>
            <rFont val="Tahoma"/>
            <family val="2"/>
          </rPr>
          <t xml:space="preserve">
As células a verde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</text>
    </comment>
    <comment ref="D793" authorId="0" shapeId="0">
      <text>
        <r>
          <rPr>
            <b/>
            <u/>
            <sz val="8"/>
            <color indexed="17"/>
            <rFont val="Tahoma"/>
            <family val="2"/>
          </rPr>
          <t>Formatação a verde:</t>
        </r>
        <r>
          <rPr>
            <sz val="8"/>
            <color indexed="81"/>
            <rFont val="Tahoma"/>
            <family val="2"/>
          </rPr>
          <t xml:space="preserve">
As células a verde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</text>
    </comment>
    <comment ref="E793" authorId="0" shapeId="0">
      <text>
        <r>
          <rPr>
            <b/>
            <u/>
            <sz val="8"/>
            <color indexed="17"/>
            <rFont val="Tahoma"/>
            <family val="2"/>
          </rPr>
          <t>Formatação a verde:</t>
        </r>
        <r>
          <rPr>
            <sz val="8"/>
            <color indexed="81"/>
            <rFont val="Tahoma"/>
            <family val="2"/>
          </rPr>
          <t xml:space="preserve">
As células a verde indicam que os totais não estão iguais aos do </t>
        </r>
        <r>
          <rPr>
            <b/>
            <sz val="8"/>
            <color indexed="81"/>
            <rFont val="Tahoma"/>
            <family val="2"/>
          </rPr>
          <t>Quadro27</t>
        </r>
      </text>
    </comment>
    <comment ref="C80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80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80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80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80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80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80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80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80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80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80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80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80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80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80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80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81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81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81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81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81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81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81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81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</commentList>
</comments>
</file>

<file path=xl/sharedStrings.xml><?xml version="1.0" encoding="utf-8"?>
<sst xmlns="http://schemas.openxmlformats.org/spreadsheetml/2006/main" count="1797" uniqueCount="538">
  <si>
    <t>Quadro 1: Contagem dos trabalhadores por grupo/cargo/carreira, segundo a modalidade de vinculação e género</t>
  </si>
  <si>
    <t xml:space="preserve"> Grupo/cargo/carreiral / Modalidades de vinculação</t>
  </si>
  <si>
    <t>Cargo Político / Mandato</t>
  </si>
  <si>
    <t>Nomeação Definitiva</t>
  </si>
  <si>
    <t>Nomeação Transitória por tempo determinado</t>
  </si>
  <si>
    <t>Nomeação Transitória por tempo determinável</t>
  </si>
  <si>
    <t>CT em Funções Públicas a termo resolutivo certo</t>
  </si>
  <si>
    <t>CT em Funções Públicas a termo resolutivo incerto</t>
  </si>
  <si>
    <t>Comissão de Serviço no âmbito da LVCR</t>
  </si>
  <si>
    <t xml:space="preserve">CT no âmbito do Código do Trabalho por tempo indeterminado                       </t>
  </si>
  <si>
    <t xml:space="preserve">CT no âmbito do Código do Trabalho a termo (certo ou incerto)                     </t>
  </si>
  <si>
    <t>CT no âmbito do Código do Trabalho</t>
  </si>
  <si>
    <t>TOTAL</t>
  </si>
  <si>
    <t>M</t>
  </si>
  <si>
    <t>F</t>
  </si>
  <si>
    <t>Dirigente Superior de 1.º grau a)</t>
  </si>
  <si>
    <t>Dirigente Superior de 2.º grau a)</t>
  </si>
  <si>
    <t>Dirigente Intermédio de 1.º grau a)</t>
  </si>
  <si>
    <t>Dirigente Intermédio de 2.º grau a)</t>
  </si>
  <si>
    <t>Dirigente Intermédio de 3.º grau e seguintes a)</t>
  </si>
  <si>
    <t>Técnico Superior</t>
  </si>
  <si>
    <t>Assistente Técnico, Técnico de nível intermédio, Pessoal administrativo</t>
  </si>
  <si>
    <t>Assistente Operacional, Operário, Auxiliar</t>
  </si>
  <si>
    <t>Informático</t>
  </si>
  <si>
    <t>Pessoal de Investigação Científica</t>
  </si>
  <si>
    <t xml:space="preserve">Pessoal de Inspecção </t>
  </si>
  <si>
    <t>Total</t>
  </si>
  <si>
    <t>Prestações de Serviços</t>
  </si>
  <si>
    <t>Tarefas</t>
  </si>
  <si>
    <t>Avenças</t>
  </si>
  <si>
    <t>Notas:</t>
  </si>
  <si>
    <t>Os totais dos quadros 1, 2, 3, 4, 12, 13 e 17 devem ser iguais, por grupo/cargo/carreira e por género.</t>
  </si>
  <si>
    <t>Nível Etário Médio por Grupo de Pessoal</t>
  </si>
  <si>
    <t>a) Considerar os cargos abrangidos pelo Estatuto do Pessoal Dirigente (Leis nº 2/2004, de 15 de Janeiro e 51/2005, de 30 de Agosto e republicado pela Lei n.º 64/2011, de 22 de Dezembro);</t>
  </si>
  <si>
    <t>(Mapa de preenchimento automático)</t>
  </si>
  <si>
    <t>Quadro 2: Contagem dos trabalhadores por grupo/cargo/carreira, segundo o escalão etário e género</t>
  </si>
  <si>
    <r>
      <t xml:space="preserve">Se células a verde - </t>
    </r>
    <r>
      <rPr>
        <b/>
        <sz val="6.5"/>
        <color rgb="FFFF0000"/>
        <rFont val="Arial Narrow"/>
        <family val="2"/>
      </rPr>
      <t>Totais não estão iguais aos do Quadro1</t>
    </r>
  </si>
  <si>
    <t>NÍVEL ETÁRIO MÉDIO</t>
  </si>
  <si>
    <t>Masculino</t>
  </si>
  <si>
    <t>Feminino</t>
  </si>
  <si>
    <t xml:space="preserve">Grupo/cargo/carreira / Escalão etário e género </t>
  </si>
  <si>
    <t>Menos que 20 anos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</si>
  <si>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</si>
  <si>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</si>
  <si>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</si>
  <si>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</si>
  <si>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</si>
  <si>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</si>
  <si>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</si>
  <si>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</si>
  <si>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</si>
  <si>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</si>
  <si>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maior ou igual a 70 anos</t>
  </si>
  <si>
    <t>GRUPO DE PESSOAL</t>
  </si>
  <si>
    <t>ci</t>
  </si>
  <si>
    <t>ci.fi/M</t>
  </si>
  <si>
    <t>ci.fi/F</t>
  </si>
  <si>
    <t>ci.fi/T</t>
  </si>
  <si>
    <t>Dirigente Superior a)</t>
  </si>
  <si>
    <t>Dirigente Intermédio a)</t>
  </si>
  <si>
    <t xml:space="preserve">Assistente Técnico </t>
  </si>
  <si>
    <t>Assistente Operacional</t>
  </si>
  <si>
    <t>NÍVEL ETÁRIO MÉDIO
GRUPO DE PESSOAL</t>
  </si>
  <si>
    <t>Menos de 20 anos</t>
  </si>
  <si>
    <t>70 e mais</t>
  </si>
  <si>
    <t>Leque etário =</t>
  </si>
  <si>
    <t>Trabalhador mais idoso ---</t>
  </si>
  <si>
    <t>anos</t>
  </si>
  <si>
    <t>Trabalhador menos idoso ---</t>
  </si>
  <si>
    <t>Antiguidade Média na Função Pública por Grupo de Pessoal</t>
  </si>
  <si>
    <t>Quadro 3: Contagem dos trabalhadores por grupo/cargo/carreira, segundo o nível de antiguidade e género</t>
  </si>
  <si>
    <t>Grupo/cargo/carreira/                         Tempo de serviço</t>
  </si>
  <si>
    <t xml:space="preserve">até 5 anos </t>
  </si>
  <si>
    <t xml:space="preserve">5 - 9 </t>
  </si>
  <si>
    <t xml:space="preserve">10 - 14 </t>
  </si>
  <si>
    <t>15 - 19</t>
  </si>
  <si>
    <t xml:space="preserve">20 - 24 </t>
  </si>
  <si>
    <t xml:space="preserve">25 - 29         </t>
  </si>
  <si>
    <t xml:space="preserve">30 - 34       </t>
  </si>
  <si>
    <t xml:space="preserve">35 - 39         </t>
  </si>
  <si>
    <t xml:space="preserve">40 ou mais anos         </t>
  </si>
  <si>
    <t>ANTIGUIDADE MÉDIA</t>
  </si>
  <si>
    <t>Homens</t>
  </si>
  <si>
    <t>Mulheres</t>
  </si>
  <si>
    <t xml:space="preserve"> </t>
  </si>
  <si>
    <t>Outro Pessoal b)</t>
  </si>
  <si>
    <t>A antiguidade reporta-se ao tempo de serviço na Administração Pública.</t>
  </si>
  <si>
    <t>Quadro 4: Contagem dos trabalhadores por grupo/cargo/carreira, segundo o nível de escolaridade e género</t>
  </si>
  <si>
    <r>
      <t xml:space="preserve">Taxas de escolaridade segundo o género
</t>
    </r>
    <r>
      <rPr>
        <sz val="10"/>
        <color rgb="FFFF0000"/>
        <rFont val="Arial Narrow"/>
        <family val="2"/>
      </rPr>
      <t>(Mapa de preenchimento automático)</t>
    </r>
  </si>
  <si>
    <t xml:space="preserve">Grupo/cargo/carreira / Habilitação Literária </t>
  </si>
  <si>
    <t>Menos de 4 anos de escolaridade</t>
  </si>
  <si>
    <t>4 anos de escolaridade</t>
  </si>
  <si>
    <t>6 anos de escolaridade</t>
  </si>
  <si>
    <t>9.º ano ou equivalente</t>
  </si>
  <si>
    <t>11.º ano</t>
  </si>
  <si>
    <t>12.º ano ou equivalente</t>
  </si>
  <si>
    <t>Bacharelato</t>
  </si>
  <si>
    <t>Licenciatura</t>
  </si>
  <si>
    <t>Mestrado</t>
  </si>
  <si>
    <t>Doutoramento</t>
  </si>
  <si>
    <t>Nível de Escolaridade</t>
  </si>
  <si>
    <t>Taxa de escolaridade &lt; 4 anos</t>
  </si>
  <si>
    <t>Taxa do ensino básico</t>
  </si>
  <si>
    <t>Taxa do ensino secundário</t>
  </si>
  <si>
    <t>Taxa de formação superior</t>
  </si>
  <si>
    <t>Tarefa</t>
  </si>
  <si>
    <t>Avença</t>
  </si>
  <si>
    <t>Quadro 5: Contagem dos trabalhadores estrangeiros por grupo/cargo/carreira, segundo a nacionalidade e género</t>
  </si>
  <si>
    <t>Grupo/cargo/carreira                                                              Proveniência do trabalhador</t>
  </si>
  <si>
    <t xml:space="preserve">União Europeia       </t>
  </si>
  <si>
    <t>CPLP</t>
  </si>
  <si>
    <t xml:space="preserve">Outros países        </t>
  </si>
  <si>
    <t>Prestações de Serviços / Proveniência do trabalhador</t>
  </si>
  <si>
    <t>Quadro 6: Contagem de trabalhadores portadores de deficiência por grupo/cargo/carreira, segundo o escalão etário e género</t>
  </si>
  <si>
    <t>Grupo/cargo/carreira</t>
  </si>
  <si>
    <t xml:space="preserve">20 - 24         </t>
  </si>
  <si>
    <t xml:space="preserve">25 - 29  </t>
  </si>
  <si>
    <t xml:space="preserve">30 - 34        </t>
  </si>
  <si>
    <t xml:space="preserve">35 - 39        </t>
  </si>
  <si>
    <t xml:space="preserve">40 - 44         </t>
  </si>
  <si>
    <t xml:space="preserve">45 - 49  </t>
  </si>
  <si>
    <t xml:space="preserve">50 - 54         </t>
  </si>
  <si>
    <t xml:space="preserve">55 - 59          </t>
  </si>
  <si>
    <t xml:space="preserve">60 - 64           </t>
  </si>
  <si>
    <t xml:space="preserve">65 - 69         </t>
  </si>
  <si>
    <t xml:space="preserve"> M</t>
  </si>
  <si>
    <t xml:space="preserve"> F</t>
  </si>
  <si>
    <t xml:space="preserve">70 e mais     </t>
  </si>
  <si>
    <t>Considere o total de trabalhadores que beneficiem de redução fiscal por motivo da sua deficiência;</t>
  </si>
  <si>
    <t>Quadro 7: Contagem dos trabalhadores admitidos e regressados durante o ano, por grupo/cargo/carreira e género,  segundo o modo de ocupação do posto de trabalho ou modalidade de vinculação</t>
  </si>
  <si>
    <r>
      <rPr>
        <b/>
        <sz val="10"/>
        <rFont val="Arial Narrow"/>
        <family val="2"/>
      </rPr>
      <t>Análise Comparativa entre o  Número de Elementos no Activo e Total de Admissões e Regressos</t>
    </r>
    <r>
      <rPr>
        <b/>
        <sz val="10"/>
        <color indexed="10"/>
        <rFont val="Arial Narrow"/>
        <family val="2"/>
      </rPr>
      <t xml:space="preserve">
</t>
    </r>
    <r>
      <rPr>
        <sz val="10"/>
        <color indexed="10"/>
        <rFont val="Arial Narrow"/>
        <family val="2"/>
      </rPr>
      <t>(Mapa de preenchimento automático)</t>
    </r>
  </si>
  <si>
    <t xml:space="preserve">Grupo/cargo/carreira/                                                                                        Modos de ocupação do posto de trabalho </t>
  </si>
  <si>
    <t xml:space="preserve">Procedimento concursal                     </t>
  </si>
  <si>
    <t xml:space="preserve">Cedência     </t>
  </si>
  <si>
    <t>Mobilidade interna</t>
  </si>
  <si>
    <t>Regresso de licença sem vencimento ou de período experimental</t>
  </si>
  <si>
    <t xml:space="preserve">Comissão de serviço                    </t>
  </si>
  <si>
    <t>CEAGP*</t>
  </si>
  <si>
    <t xml:space="preserve">Outras situações                          </t>
  </si>
  <si>
    <t>Nº de Efectivos</t>
  </si>
  <si>
    <t>Nº de Admis. e Regressos</t>
  </si>
  <si>
    <t>Taxa de Admis. e Regressos</t>
  </si>
  <si>
    <t>Prestações de Serviços                                       (Modalidades de vinculação)</t>
  </si>
  <si>
    <t>Considerar o total de efectivos admitidos pela 1ª vez ou regressados ao serviço entre 1 de Janeiro e 31 de Dezembro inclusive;</t>
  </si>
  <si>
    <t>Análise Comparativa entre o  Número de Efectivos e Total de Saídas</t>
  </si>
  <si>
    <r>
      <t xml:space="preserve">Quadro 8: Contagem das saídas de trabalhadores </t>
    </r>
    <r>
      <rPr>
        <b/>
        <u/>
        <sz val="12"/>
        <color indexed="61"/>
        <rFont val="Arial Narrow"/>
        <family val="2"/>
      </rPr>
      <t>nomeados</t>
    </r>
    <r>
      <rPr>
        <b/>
        <sz val="12"/>
        <color indexed="61"/>
        <rFont val="Arial Narrow"/>
        <family val="2"/>
      </rPr>
      <t xml:space="preserve"> ou em </t>
    </r>
    <r>
      <rPr>
        <b/>
        <u/>
        <sz val="12"/>
        <color indexed="61"/>
        <rFont val="Arial Narrow"/>
        <family val="2"/>
      </rPr>
      <t>comissão de serviço</t>
    </r>
    <r>
      <rPr>
        <b/>
        <sz val="12"/>
        <color indexed="61"/>
        <rFont val="Arial Narrow"/>
        <family val="2"/>
      </rPr>
      <t>, por grupo/cargo/carreira, segundo o motivo de saída e género</t>
    </r>
  </si>
  <si>
    <t>Grupo/cargo/carreira/                                                            Motivos de saída (durante o ano)</t>
  </si>
  <si>
    <t>Morte</t>
  </si>
  <si>
    <t xml:space="preserve">Reforma/ /Aposentação            </t>
  </si>
  <si>
    <t xml:space="preserve">Limite de idade                </t>
  </si>
  <si>
    <t xml:space="preserve">Conclusão sem sucesso do período experimental            </t>
  </si>
  <si>
    <t xml:space="preserve">Cessação por mútuo acordo                </t>
  </si>
  <si>
    <t xml:space="preserve">Exoneração a pedido  do trabalhador                </t>
  </si>
  <si>
    <t xml:space="preserve">Aplicação de pena disciplinar expulsiva                     </t>
  </si>
  <si>
    <t>Cedência</t>
  </si>
  <si>
    <t>Comissão de serviço</t>
  </si>
  <si>
    <t xml:space="preserve">Outras situações </t>
  </si>
  <si>
    <t>Nº de Saídas pes. nomeado / c. serviço</t>
  </si>
  <si>
    <t>Taxa de Saídas pes. nomeado / c. serviço</t>
  </si>
  <si>
    <t>Análise Comparativa Entre as Taxas de Admissões e Regressos e as Taxas de Saídas, Segundo o Grupo de Pessoal</t>
  </si>
  <si>
    <r>
      <t xml:space="preserve">Quadro 9: Contagem das saídas de trabalhadores </t>
    </r>
    <r>
      <rPr>
        <b/>
        <u/>
        <sz val="12"/>
        <color indexed="61"/>
        <rFont val="Arial Narrow"/>
        <family val="2"/>
      </rPr>
      <t>contratados</t>
    </r>
    <r>
      <rPr>
        <b/>
        <sz val="12"/>
        <color indexed="61"/>
        <rFont val="Arial Narrow"/>
        <family val="2"/>
      </rPr>
      <t>, por grupo/cargo/carreira, segundo o motivo de saída e género</t>
    </r>
  </si>
  <si>
    <t>Grupo/cargo/carreira /                                                Motivos de saída (durante o ano)</t>
  </si>
  <si>
    <t>Caducidade (termo)</t>
  </si>
  <si>
    <t>Reforma/
/Aposentação</t>
  </si>
  <si>
    <t>Limite de idade</t>
  </si>
  <si>
    <t>Revogação
(cessação por mútuo acordo)</t>
  </si>
  <si>
    <t>Resolução
(por iniciativa do trabalhador)</t>
  </si>
  <si>
    <t xml:space="preserve">Denúncia
(por iniciativa do trabalhador)  </t>
  </si>
  <si>
    <t>Despedimento  por inadaptação</t>
  </si>
  <si>
    <t>Despedimento colectivo</t>
  </si>
  <si>
    <t>Despedimento
por extinção do posto de trabalho</t>
  </si>
  <si>
    <t xml:space="preserve">Outras situações  </t>
  </si>
  <si>
    <t>Taxas de Admissões e Regressos</t>
  </si>
  <si>
    <t>Taxas de Saídas</t>
  </si>
  <si>
    <t>Incluir todos os trabalhadores em Contrato de Trabalho em Funções Públicas, e com Contrato de Trabalho no âmbito do Código do Trabalho;</t>
  </si>
  <si>
    <t>Quadro 10: Contagem dos postos de trabalho previstos e não ocupados durante o ano,  por grupo/cargo/carreira, segundo a dificuldade de recrutamento</t>
  </si>
  <si>
    <t>Grupo/cargo/carreira/                                                              Dificuldades de recrutamento</t>
  </si>
  <si>
    <t>Não abertura de procedimento concursal</t>
  </si>
  <si>
    <t>Impugnação do procedimento concursal</t>
  </si>
  <si>
    <t>Falta de autorização da entidade competente</t>
  </si>
  <si>
    <t>Procedimento concursal improcedente</t>
  </si>
  <si>
    <t>Procedimento concursal em desenvolvimento</t>
  </si>
  <si>
    <t xml:space="preserve"> - Para cada grupo, cargo ou carreira, indique o número de postos de trabalho previstos no mapa de pessoal, mas não ocupados durante o ano, por motivo de:</t>
  </si>
  <si>
    <t xml:space="preserve">                - não abertura de procedimento concursal, por razões imputáveis ao serviço;</t>
  </si>
  <si>
    <t xml:space="preserve">                - impugnação do procedimento concursal, devido a recurso com efeitos suspensivos ou anulação do procedimento;</t>
  </si>
  <si>
    <t xml:space="preserve">                - recrutamento não autorizado por não satisfação do pedido formulado à entidade competente;</t>
  </si>
  <si>
    <t xml:space="preserve">                - procedimento concursal improcedente, deserto, inexistência ou desistência dos candidatos aprovados;</t>
  </si>
  <si>
    <t xml:space="preserve">                - procedimento concursal em desenvolvimento.</t>
  </si>
  <si>
    <t>Análise Comparativa Entre o Número de Elementos no Activo e Total de Promoções, Alteração obrigatória do posicionamento remuneratório e Alteração do posicionamento remuneratório por opção gestionária, Segundo o Grupo de Pessoal</t>
  </si>
  <si>
    <t>Quadro 11: Contagem das mudanças de situação dos trabalhadores, por grupo/cargo/carreira, segundo o motivo e género</t>
  </si>
  <si>
    <t>Grupo/cargo/carreira/                                              Tipo de mudança</t>
  </si>
  <si>
    <r>
      <t xml:space="preserve">Promoções
</t>
    </r>
    <r>
      <rPr>
        <sz val="8"/>
        <color indexed="30"/>
        <rFont val="Arial Narrow"/>
        <family val="2"/>
      </rPr>
      <t>(carreiras não revistas e carreiras subsistentes)</t>
    </r>
  </si>
  <si>
    <r>
      <t xml:space="preserve">Alteração obrigatória do posicionamento remuneratório </t>
    </r>
    <r>
      <rPr>
        <sz val="8"/>
        <color indexed="30"/>
        <rFont val="Arial Narrow"/>
        <family val="2"/>
      </rPr>
      <t>(1)</t>
    </r>
  </si>
  <si>
    <r>
      <t xml:space="preserve">Alteração do posicionamento remuneratório por opção gestionária </t>
    </r>
    <r>
      <rPr>
        <sz val="8"/>
        <color indexed="30"/>
        <rFont val="Arial Narrow"/>
        <family val="2"/>
      </rPr>
      <t>(2)</t>
    </r>
  </si>
  <si>
    <t>Procedimento concursal</t>
  </si>
  <si>
    <r>
      <t xml:space="preserve">Consolidação da mobilidade na categoria </t>
    </r>
    <r>
      <rPr>
        <sz val="8"/>
        <color indexed="30"/>
        <rFont val="Arial Narrow"/>
        <family val="2"/>
      </rPr>
      <t>(3)</t>
    </r>
  </si>
  <si>
    <t>Total Promoções</t>
  </si>
  <si>
    <t>Taxas de Promoções</t>
  </si>
  <si>
    <t>Total de Alterações obrigatórias posic. remuneratório</t>
  </si>
  <si>
    <t>Taxas de Alteração obrigatória posic. remuneratório</t>
  </si>
  <si>
    <t>Total de Alterações obrigatórias posic. Remun. opção gestionária</t>
  </si>
  <si>
    <t>Taxas de Alterações obrigatórias posic. Remun. opção gestionária</t>
  </si>
  <si>
    <t>Quadro 12: Contagem dos trabalhadores por grupo/cargo/carreira, segundo a modalidade de horário de trabalho e género</t>
  </si>
  <si>
    <t>Rígido</t>
  </si>
  <si>
    <t>Flexível</t>
  </si>
  <si>
    <t>Desfasado</t>
  </si>
  <si>
    <t>Jornada contínua</t>
  </si>
  <si>
    <t>Trabalho por turnos</t>
  </si>
  <si>
    <t>Isenção de horário</t>
  </si>
  <si>
    <t>Quadro 13: Contagem dos trabalhadores por grupo/cargo/carreira, segundo o  período normal de trabalho (PNT) e género</t>
  </si>
  <si>
    <t>Tempo completo</t>
  </si>
  <si>
    <t>PNT inferior ao praticado a tempo completo</t>
  </si>
  <si>
    <t>Tempo parcial ou outro regime especial (*)</t>
  </si>
  <si>
    <t>35 horas</t>
  </si>
  <si>
    <t>42 horas</t>
  </si>
  <si>
    <t xml:space="preserve">PNT - Número de horas de trabalho semanal em vigor no serviço, fixado ou autorizado por lei. No mesmo serviço pode haver diferentes períodos normais de trabalho; </t>
  </si>
  <si>
    <t>Quadro 14: Contagem das horas de trabalho extraordinário, por grupo/cargo/carreira, segundo a modalidade de prestação do trabalho e género</t>
  </si>
  <si>
    <t>Grupo/cargo/carreira/                                                  Modalidade de prestação do trabalho extraordinário</t>
  </si>
  <si>
    <t>Trabalho em dias de descanso semanal obrigatório</t>
  </si>
  <si>
    <t>Trabalho em dias de descanso semanal complementar</t>
  </si>
  <si>
    <t>Trabalho em dias feriados</t>
  </si>
  <si>
    <t>Introduzir o total das horas trabalháveis por semana do serviço =</t>
  </si>
  <si>
    <t>Considerar o total de horas suplementares/extraordinárias efectuadas pelos trabalhadores do serviço entre 1 de janeiro e 31 de dezembro, nas situações identificadas;</t>
  </si>
  <si>
    <t>As 3 colunas seguintes são especificas para o trabalho extraordinário em dias de descanso semanal obrigatório, complementar e feriados.</t>
  </si>
  <si>
    <t>Grupo/cargo/carreira/                                             Horas de trabalho noturno</t>
  </si>
  <si>
    <t>Considerar o total de horas efectuadas pelos trabalhadores do serviço entre 1 de janeiro e 31 de dezembro, nas situações identificadas;</t>
  </si>
  <si>
    <t>trabalho extraordinário efectuado em dias normais e em dias de descanso semanal obrigatório, complementar e feriados.</t>
  </si>
  <si>
    <r>
      <t xml:space="preserve">Absentismo:  Análise por Grupo de Pessoal
</t>
    </r>
    <r>
      <rPr>
        <sz val="8"/>
        <color rgb="FFFF0000"/>
        <rFont val="Arial Narrow"/>
        <family val="2"/>
      </rPr>
      <t>(Mapa de preenchimento automático)</t>
    </r>
  </si>
  <si>
    <t>Quadro 15: Contagem dos dias de ausências ao trabalho durante o ano, por grupo/cargo/carreira, segundo o motivo de ausência e género</t>
  </si>
  <si>
    <t>Grupo/cargo/carreira/                                                    Motivos de ausência</t>
  </si>
  <si>
    <t xml:space="preserve">Casamento  </t>
  </si>
  <si>
    <t>Protecção na parentalidade</t>
  </si>
  <si>
    <t xml:space="preserve">Maternidade </t>
  </si>
  <si>
    <t xml:space="preserve">Falecimento de familiar                </t>
  </si>
  <si>
    <t xml:space="preserve">Doença                      </t>
  </si>
  <si>
    <t>Por acidente em serviço ou doença profissional</t>
  </si>
  <si>
    <t xml:space="preserve">Assistência a familiares                </t>
  </si>
  <si>
    <t xml:space="preserve">Trabalhador-estudante           </t>
  </si>
  <si>
    <t xml:space="preserve">Por conta do período de férias                                           </t>
  </si>
  <si>
    <t xml:space="preserve">Com perda de vencimento                                           </t>
  </si>
  <si>
    <t xml:space="preserve">Cumprimento de pena disciplinar                                           </t>
  </si>
  <si>
    <t>Greve</t>
  </si>
  <si>
    <t xml:space="preserve">Injustificadas                                         </t>
  </si>
  <si>
    <t xml:space="preserve">Outros                                        </t>
  </si>
  <si>
    <t>Taxas de Absentismo</t>
  </si>
  <si>
    <t>Identificação da greve</t>
  </si>
  <si>
    <t>Código</t>
  </si>
  <si>
    <t>Data</t>
  </si>
  <si>
    <t>Âmbito (escolher da lista em baixo)</t>
  </si>
  <si>
    <t>Motivo(s) da greve</t>
  </si>
  <si>
    <t>101_AUMENTOS SALARIAIS</t>
  </si>
  <si>
    <t>Adm.Pública-Geral</t>
  </si>
  <si>
    <t>Este campo contém uma lista para o(s) motivo(s) da greve.
Deve ser escolhido na lista definida pelo menos 1 motivo por greve.</t>
  </si>
  <si>
    <t>102_AUMENTO E/OU CRIAÇÃO DE PRESTAÇÕES COMPLEMENTARES</t>
  </si>
  <si>
    <t>PNT*</t>
  </si>
  <si>
    <t>Nº de trabalhadores em greve</t>
  </si>
  <si>
    <t>Duração da paralisação (em hh/mm)</t>
  </si>
  <si>
    <t>103_PAGAMENTO DE SALARIOS E PRESTAÇÕES COMPLEMENTARES</t>
  </si>
  <si>
    <t>104_FORMA E MODO PAGAMENTO</t>
  </si>
  <si>
    <t>105_PAGAMENTO DE  DIAS DE AUSÊNCIA</t>
  </si>
  <si>
    <t>Adm.Pública-Sectorial</t>
  </si>
  <si>
    <t>106_CLASSIFICAÇÃO, ENQUADRAMENTO E CARREIRAS</t>
  </si>
  <si>
    <t>107_DATA DA PRODUÇÃO DE EFEITOS</t>
  </si>
  <si>
    <t>Outros</t>
  </si>
  <si>
    <t>201_REDUÇÃO OU MODIFICAÇÃO DA DURAÇÃO DE  TRABALHO</t>
  </si>
  <si>
    <t>204_REFORMA</t>
  </si>
  <si>
    <t>501_LIVRE EXERCICIO DE DIREITOS SINDICAIS E DE OUTRAS ORGANIZAÇÕES REPRESENTATIVAS DE TRABALHADORES</t>
  </si>
  <si>
    <t>Quadro 17: Estrutura remuneratória, por género</t>
  </si>
  <si>
    <t>A - Remunerações mensais ilíquidas (brutas)</t>
  </si>
  <si>
    <r>
      <t xml:space="preserve">Período de referência: mês de Dezembro
</t>
    </r>
    <r>
      <rPr>
        <sz val="8"/>
        <color rgb="FFFF0000"/>
        <rFont val="Arial Narrow"/>
        <family val="2"/>
      </rPr>
      <t xml:space="preserve">(Indicar o </t>
    </r>
    <r>
      <rPr>
        <u/>
        <sz val="8"/>
        <color rgb="FFFF0000"/>
        <rFont val="Arial Narrow"/>
        <family val="2"/>
      </rPr>
      <t>N.º de trabalhadores</t>
    </r>
    <r>
      <rPr>
        <sz val="8"/>
        <color rgb="FFFF0000"/>
        <rFont val="Arial Narrow"/>
        <family val="2"/>
      </rPr>
      <t xml:space="preserve"> de acordo com a respectiva posição remuneratória, independentemente de terem ou não recebido a remuneração ou outros abonos no mês de Dezembro)</t>
    </r>
  </si>
  <si>
    <t>(Excluindo prestações de serviço)</t>
  </si>
  <si>
    <t>Número de trabalhadores</t>
  </si>
  <si>
    <t>Género / Escalão de remunerações</t>
  </si>
  <si>
    <t>Até 500 €</t>
  </si>
  <si>
    <t>501-1000 €</t>
  </si>
  <si>
    <t>1001-1250 €</t>
  </si>
  <si>
    <t>1251-1500 €</t>
  </si>
  <si>
    <t>1501-1750 €</t>
  </si>
  <si>
    <t>1751-2000€</t>
  </si>
  <si>
    <t>2001-2250 €</t>
  </si>
  <si>
    <t>2251-2500 €</t>
  </si>
  <si>
    <t>2501-2750 €</t>
  </si>
  <si>
    <t>2751-3000 €</t>
  </si>
  <si>
    <t>3001-3250 €</t>
  </si>
  <si>
    <t>3251-3500 €</t>
  </si>
  <si>
    <t>3501-3750 €</t>
  </si>
  <si>
    <t>3751-4000 €</t>
  </si>
  <si>
    <t>4001-4250 €</t>
  </si>
  <si>
    <t>4251-4500 €</t>
  </si>
  <si>
    <t>4501-4750 €</t>
  </si>
  <si>
    <t>4751-5000 €</t>
  </si>
  <si>
    <t>5001-5250 €</t>
  </si>
  <si>
    <t>5251-5500 €</t>
  </si>
  <si>
    <t>5501-5750 €</t>
  </si>
  <si>
    <t>5751-6000 €</t>
  </si>
  <si>
    <t>Mais de 6000 €</t>
  </si>
  <si>
    <t>i) Deve indicar o número de trabalhadores em cada escalão por género;</t>
  </si>
  <si>
    <t>ii) O total do quadro 17 deve ser igual ao total dos quadros 1, 2, 3, 4, 12 e 13, por género</t>
  </si>
  <si>
    <t>Período de referência: mês de Dezembro</t>
  </si>
  <si>
    <t>Euros</t>
  </si>
  <si>
    <t>Remuneração (€)</t>
  </si>
  <si>
    <t>Mínima ( € )</t>
  </si>
  <si>
    <t>Máxima ( € )</t>
  </si>
  <si>
    <t>Nota:</t>
  </si>
  <si>
    <t>Na remuneração deve incluir o valor (euros) das remunerações, mínima e máxima.</t>
  </si>
  <si>
    <t>Encargos com pessoal</t>
  </si>
  <si>
    <t>Valor
(Euros)</t>
  </si>
  <si>
    <t>Remuneração base (*)</t>
  </si>
  <si>
    <t>Suplementos remuneratórios</t>
  </si>
  <si>
    <t>Prémios de desempenho</t>
  </si>
  <si>
    <t xml:space="preserve">Prestações sociais </t>
  </si>
  <si>
    <t>Benefícios sociais</t>
  </si>
  <si>
    <t>Outros encargos com pessoal</t>
  </si>
  <si>
    <t>(*) - incluindo o subsídio de férias e o subsídio de Natal.</t>
  </si>
  <si>
    <t>Quadro 18.1: Suplementos remuneratórios</t>
  </si>
  <si>
    <t>Valor (Euros)</t>
  </si>
  <si>
    <t>Trabalho em dias de descanso semanal, complementar e feriados (*)</t>
  </si>
  <si>
    <t>Disponibilidade permanente</t>
  </si>
  <si>
    <t>Risco, penosidade e insalubridade</t>
  </si>
  <si>
    <t>Fixação na periferia</t>
  </si>
  <si>
    <t>Abono para falhas</t>
  </si>
  <si>
    <t>Participação em reuniões</t>
  </si>
  <si>
    <t>Ajudas de custo</t>
  </si>
  <si>
    <t xml:space="preserve">Representação </t>
  </si>
  <si>
    <t>Secretariado</t>
  </si>
  <si>
    <t>Quadro 18.2: Encargos com prestações sociais</t>
  </si>
  <si>
    <t>Prestações sociais</t>
  </si>
  <si>
    <t>Subsídios no âmbito da protecção da parentalidade (maternidade, paternidade e adopção)</t>
  </si>
  <si>
    <t>Abono de família</t>
  </si>
  <si>
    <t>Subsídio de educação especial</t>
  </si>
  <si>
    <t>Subsídio mensal vitalício</t>
  </si>
  <si>
    <t>Subsídio para assistência de 3ª pessoa</t>
  </si>
  <si>
    <t>Subsídio de funeral</t>
  </si>
  <si>
    <t>Subsídio por morte</t>
  </si>
  <si>
    <t>Acidente de trabalho e doença profissional</t>
  </si>
  <si>
    <t>Subsídio de desemprego</t>
  </si>
  <si>
    <t>Subsídio de refeição</t>
  </si>
  <si>
    <t>Outras prestações sociais</t>
  </si>
  <si>
    <t>Quadro 18.3: Encargos com benefícios sociais</t>
  </si>
  <si>
    <t>Benefícios de apoio social</t>
  </si>
  <si>
    <t>Grupos desportivos/casa do pessoal</t>
  </si>
  <si>
    <t>Refeitórios</t>
  </si>
  <si>
    <t>Subsídio de frequência de creche e de educação pré-escolar</t>
  </si>
  <si>
    <t>Colónias de férias</t>
  </si>
  <si>
    <t>Subsídio de estudos</t>
  </si>
  <si>
    <t>Apoio socio-económico</t>
  </si>
  <si>
    <t>Outros benefícios sociais</t>
  </si>
  <si>
    <t>Acidentes de trabalho</t>
  </si>
  <si>
    <t>No local de trabalho</t>
  </si>
  <si>
    <t>In itinere</t>
  </si>
  <si>
    <t>Inferior a 1 dia             (sem dar lugar a baixa)</t>
  </si>
  <si>
    <t>1 a 3 dias de baixa</t>
  </si>
  <si>
    <t>4 a 30 dias de baixa</t>
  </si>
  <si>
    <t>Superior a 30 dias de baixa</t>
  </si>
  <si>
    <t>Mortal</t>
  </si>
  <si>
    <t>Nº total de acidentes de trabalho (AT) ocorridos no ano de referência</t>
  </si>
  <si>
    <r>
      <t xml:space="preserve">Nº de acidentes de trabalho (AT) </t>
    </r>
    <r>
      <rPr>
        <b/>
        <u/>
        <sz val="8"/>
        <color indexed="25"/>
        <rFont val="Arial Narrow"/>
        <family val="2"/>
      </rPr>
      <t>com baixa</t>
    </r>
    <r>
      <rPr>
        <b/>
        <sz val="8"/>
        <color indexed="25"/>
        <rFont val="Arial Narrow"/>
        <family val="2"/>
      </rPr>
      <t xml:space="preserve"> ocorridos no ano de referência</t>
    </r>
  </si>
  <si>
    <t xml:space="preserve">Nº de dias de trabalho perdidos por acidentes ocorridos no ano </t>
  </si>
  <si>
    <t xml:space="preserve">Nº de dias de trabalho perdidos por acidentes ocorridos em anos anteriores </t>
  </si>
  <si>
    <t>Considerar os acidentes de trabalho registados num auto de notícia.</t>
  </si>
  <si>
    <t>no cálculo dos dias de trabalho perdidos na sequência de acidentes de trabalho.</t>
  </si>
  <si>
    <t>Quadro 20: Número de casos de incapacidade declarados durante o ano, relativamente aos trabalhadores vítimas de acidente de trabalho</t>
  </si>
  <si>
    <t>Casos de incapacidade</t>
  </si>
  <si>
    <t>Nº de casos</t>
  </si>
  <si>
    <t>Casos de incapacidade permanente:</t>
  </si>
  <si>
    <t>- absoluta</t>
  </si>
  <si>
    <t>- parcial</t>
  </si>
  <si>
    <t>- absoluta para o trabalho habitual</t>
  </si>
  <si>
    <t>Casos de incapacidade temporária e absoluta</t>
  </si>
  <si>
    <t>Casos de incapacidade temporária e parcial</t>
  </si>
  <si>
    <t>Doenças profissionais</t>
  </si>
  <si>
    <t>Nº de dias de ausência</t>
  </si>
  <si>
    <t>Código(*)</t>
  </si>
  <si>
    <t>Designação</t>
  </si>
  <si>
    <t>Número</t>
  </si>
  <si>
    <t>Total dos exames médicos efectuados:</t>
  </si>
  <si>
    <t>Exames de admissão</t>
  </si>
  <si>
    <t>Exames periódicos</t>
  </si>
  <si>
    <t>Exames ocasionais e complementares</t>
  </si>
  <si>
    <t>Exames de cessação de funções</t>
  </si>
  <si>
    <t>Visitas aos postos de trabalho</t>
  </si>
  <si>
    <t xml:space="preserve">Nota: </t>
  </si>
  <si>
    <t>Quadro 23: Número de intervenções das comissões de segurança e saúde no trabalho  ocorridas durante o ano, por tipo</t>
  </si>
  <si>
    <t>Segurança e saúde no trabalho
 Intervenções das comissões</t>
  </si>
  <si>
    <t>Reuniões da Comissão</t>
  </si>
  <si>
    <t>Visitas aos locais de trabalho</t>
  </si>
  <si>
    <t>Outras</t>
  </si>
  <si>
    <t xml:space="preserve">Segurança e saúde no trabalho
Acções de reintegração profissional  </t>
  </si>
  <si>
    <t>Alteração das funções exercidas</t>
  </si>
  <si>
    <t>Formação profissional</t>
  </si>
  <si>
    <t>Adaptação do posto de trabalho</t>
  </si>
  <si>
    <t>Alteração do regime de duração do trabalho</t>
  </si>
  <si>
    <t>Artigo 23º do Decreto-Lei nº 503/99, de 20 de Novembro, alterado pelo Decreto-Lei nº 50-C/2007, de 6 de Março e pela Lei nº 64-A/2008, de 31 de Dezembro.</t>
  </si>
  <si>
    <t>Quadro 25: Número de acções de formação e sensibilização em matéria de segurança e saúde no trabalho</t>
  </si>
  <si>
    <t>Segurança e saúde no trabalho
Acções de formação</t>
  </si>
  <si>
    <t>Segurança e saúde no trabalho
Custos</t>
  </si>
  <si>
    <t>Encargos de estrutura de medicina e segurança no trabalho (a)</t>
  </si>
  <si>
    <t>Equipamento de protecção (b)</t>
  </si>
  <si>
    <t xml:space="preserve">Formação em prevenção de riscos (c) </t>
  </si>
  <si>
    <t xml:space="preserve">Outros custos com a prevenção de acidentes e doenças profissionais (d) </t>
  </si>
  <si>
    <t>Menos de 30 horas</t>
  </si>
  <si>
    <t>De 30 a 59 horas</t>
  </si>
  <si>
    <t>de 60 a 119 horas</t>
  </si>
  <si>
    <t>120 horas ou mais</t>
  </si>
  <si>
    <t xml:space="preserve">Internas </t>
  </si>
  <si>
    <t xml:space="preserve">Externas </t>
  </si>
  <si>
    <t xml:space="preserve">Total </t>
  </si>
  <si>
    <t>Grupo/cargo/carreira/</t>
  </si>
  <si>
    <t>Acções internas</t>
  </si>
  <si>
    <t>Acções externas</t>
  </si>
  <si>
    <t xml:space="preserve">Nº de participações e de participantes </t>
  </si>
  <si>
    <t>Nº de participações</t>
  </si>
  <si>
    <t>Nº de participações (*)</t>
  </si>
  <si>
    <t>Nº de participantes (**)</t>
  </si>
  <si>
    <t>Pessoal de Investigação científica</t>
  </si>
  <si>
    <t>Pessoal de Inspecção</t>
  </si>
  <si>
    <t>Totais devem ser iguais aos do Quadro 27</t>
  </si>
  <si>
    <t>Grupo/cargo/carreira/                               Horas dispendidas</t>
  </si>
  <si>
    <t xml:space="preserve">Horas dispendidas em acções internas </t>
  </si>
  <si>
    <t xml:space="preserve">Horas dispendidas em acções externas </t>
  </si>
  <si>
    <t xml:space="preserve">Total de horas em acções de formação </t>
  </si>
  <si>
    <t>Considerar as horas dispendidas por todos os efectivos do serviço em cada um dos tipos de acções de formação realizadas durante o ano;</t>
  </si>
  <si>
    <t>Quadro 30: Despesas anuais com formação</t>
  </si>
  <si>
    <t>Quadro 31: Relações profissionais</t>
  </si>
  <si>
    <t>Relações profissionais</t>
  </si>
  <si>
    <t>Trabalhadores sindicalizados</t>
  </si>
  <si>
    <t>Elementos pertencentes a comissões de trabalhadores</t>
  </si>
  <si>
    <t>Total de votantes para comissões de trabalhadores</t>
  </si>
  <si>
    <t>Quadro 32: Disciplina</t>
  </si>
  <si>
    <t>Disciplina</t>
  </si>
  <si>
    <t>Processos transitados do ano anterior</t>
  </si>
  <si>
    <t>Processos instaurados durante o ano</t>
  </si>
  <si>
    <t>Processos transitados para o ano seguinte</t>
  </si>
  <si>
    <t>Processos decididos - total:</t>
  </si>
  <si>
    <t>* Arquivados</t>
  </si>
  <si>
    <t>* Repreensão escrita</t>
  </si>
  <si>
    <t>* Multa</t>
  </si>
  <si>
    <t>* Suspensão</t>
  </si>
  <si>
    <r>
      <t xml:space="preserve">* Demissão </t>
    </r>
    <r>
      <rPr>
        <sz val="8"/>
        <rFont val="Arial Narrow"/>
        <family val="2"/>
      </rPr>
      <t>(1)</t>
    </r>
  </si>
  <si>
    <r>
      <t xml:space="preserve">* Despedimento por facto imputável ao trabalhador </t>
    </r>
    <r>
      <rPr>
        <sz val="8"/>
        <rFont val="Arial Narrow"/>
        <family val="2"/>
      </rPr>
      <t>(2)</t>
    </r>
  </si>
  <si>
    <t>* Cessação da comissão de serviço</t>
  </si>
  <si>
    <t>(1) - para trabalhadores Nomeados</t>
  </si>
  <si>
    <t>(2) - para trabalhadores em Contratos de Trabalho em Funções Públicas</t>
  </si>
  <si>
    <t>IDENTIFICAÇÃO DO SERVIÇO / ENTIDADE</t>
  </si>
  <si>
    <t>Serviço / Entidade:</t>
  </si>
  <si>
    <t xml:space="preserve">Trabalho extraordinário diurno </t>
  </si>
  <si>
    <t>Outro Pessoal</t>
  </si>
  <si>
    <t>CT em Funções Públicas por tempo indeterminado</t>
  </si>
  <si>
    <t>Critério adotado (descrição da entidade):</t>
  </si>
  <si>
    <t>Área Governativa:</t>
  </si>
  <si>
    <t>Programa Orçamental</t>
  </si>
  <si>
    <t>* Curso de Estudos Avançados em Gestão Pública. No caso de orgãos autárquicos considere, ainda, os formandos do CEAGP;</t>
  </si>
  <si>
    <t>Quando existirem mais do que 3 horários a tempo parcial (incompletos) deve optar por estabelecer escalões em cada uma das células abertas de modo a contemplar todos os horários incompletos.</t>
  </si>
  <si>
    <t>40 horas</t>
  </si>
  <si>
    <t>b) Não considerar os trabalhadores ausentes há mais de 6 meses e os trabalhadores que estão em licença sem vencimento a 31 de dezembro.</t>
  </si>
  <si>
    <t xml:space="preserve">Incluir todos os trabalhadores em regime de Nomeação ao abrigo do art. 8º  e em Comissão de Serviço ao abrigo do art.  9º da LTFP, aprovada em anexo à Lei nº 35/2014, de 20 de junho </t>
  </si>
  <si>
    <t>(1) e (2) - Artigos 156º,157º e 158 da LTFP, aprovada em anexo à Lei nº 35/2014, de 20 de junho</t>
  </si>
  <si>
    <t>(3) - Artigo 99º da LTFP, aprovada em anexo à Lei nº 35/2014, de 20 de junho</t>
  </si>
  <si>
    <t>(*) Artigo 110º da LTFP,  aprovada em anexo à Lei nº 35/2014, de 20 de junho</t>
  </si>
  <si>
    <t>a) Considerar os cargos abrangidos pelo Estatuto do Pessoal Dirigente (Leis nº 2/2004, de 15 de janeiro e 51/2005, de 30 e Agosto e republicado pela Lei nº 64/2011, de 22 de Dezembro);</t>
  </si>
  <si>
    <t>células abertas para indicar nº horas/semana</t>
  </si>
  <si>
    <t>(*) - Trabalho a tempo parcial, meia jornada ou outro regime: indicar o número de horas de trabalho semanais, se inferior ao praticado a tempo completo;</t>
  </si>
  <si>
    <t>Quadro 16 : Contagem dos trabalhadores em greve durante o ano, por escalão de PNT e tempo de paralisação</t>
  </si>
  <si>
    <t>dd-mm-aaaa</t>
  </si>
  <si>
    <t>Trabalho a tempo parcial (**)</t>
  </si>
  <si>
    <t>Substituir dd-mm-aaaa pelo dia, mês e ano respectivo da greve</t>
  </si>
  <si>
    <t>(*) Período Normal de Trabalho</t>
  </si>
  <si>
    <t>Clicar em cima das células a amarelo na seta à direita para escolher o item correspondente da lista de valores disponivel</t>
  </si>
  <si>
    <t xml:space="preserve">(**) Artigo 68º da LTFP,  aprovada em anexo à Lei nº 35/2014, de 20 de junho; Lei n.º 84/2015, de 7 de agosto </t>
  </si>
  <si>
    <t>iii) Não considerar os trabalhadores ausentes há mais de 6 meses e os trabalhadores que estão em licença sem vencimento a 31 de dezembro;</t>
  </si>
  <si>
    <t>v) Não incluir prestações sociais, subsídio de refeição e outros benefícios sociais;</t>
  </si>
  <si>
    <t>vi) Não considerar o duodécimo do subsídio de natal.</t>
  </si>
  <si>
    <t>Reportar a remuneração mensal base ilíquida mais os suplementos regulares e/ou adicionais/ referenciais remuneratórios de natureza permanente.</t>
  </si>
  <si>
    <t>Quadro 18: Total dos encargos anuais com pessoal</t>
  </si>
  <si>
    <t>Não incluir prestadores de serviços.</t>
  </si>
  <si>
    <t>(**) registar:
         - as indemnizações por férias não gozadas;
         - as compensações por caducidade dos contratos dos trabalhadores saídos;
         - os encargos da entidade patronal com a CGA e a Segurança Social;
         - os abonos pagos ao trabalhador a aguardar aposentação até que a pensão passe a ser paga pela entidade competente.</t>
  </si>
  <si>
    <t>Outros suplementos remuneratórios (***)</t>
  </si>
  <si>
    <t>Outros regimes especiais de prestação de trabalho (**)</t>
  </si>
  <si>
    <t>(**) - incluir também tempo prolongado na carreira médica e suplemento de comando;</t>
  </si>
  <si>
    <t>(***) - incluir também  o subsidio de residência.</t>
  </si>
  <si>
    <t>Quadro 19: Número de acidentes de trabalho e de dias de trabalho perdidos com baixa, durante o ano, por género</t>
  </si>
  <si>
    <t>(d) Incluir única e exclusivamente os encargos com a criação e manutenção de estruturas destinadas à medicina do trabalho e à segurança do trabalhador no exercício da sua profissão.</t>
  </si>
  <si>
    <t>Contato(s) do(s) reponsável(eis) pelo preenchimento</t>
  </si>
  <si>
    <r>
      <t xml:space="preserve">iv) </t>
    </r>
    <r>
      <rPr>
        <u/>
        <sz val="10"/>
        <rFont val="Arial Narrow"/>
        <family val="2"/>
      </rPr>
      <t>Remunerações mensais ilíquidas (brutas)</t>
    </r>
    <r>
      <rPr>
        <sz val="10"/>
        <rFont val="Arial Narrow"/>
        <family val="2"/>
      </rPr>
      <t>: Considerar remuneração mensal base ilíquida mais suplementos regulares e/ou adicionais/diferenciais remuneratórios de natureza permanente;</t>
    </r>
  </si>
  <si>
    <t>B - Remunerações máximas e mínimas dos trabalhadores a tempo completo</t>
  </si>
  <si>
    <r>
      <rPr>
        <b/>
        <sz val="10"/>
        <rFont val="Arial Narrow"/>
        <family val="2"/>
      </rPr>
      <t xml:space="preserve">(*) </t>
    </r>
    <r>
      <rPr>
        <sz val="10"/>
        <rFont val="Arial Narrow"/>
        <family val="2"/>
      </rPr>
      <t>incluir os montantes pagos aos médicos, enfermeiros, outros técnicos de saúde e técnicos de higiene e segurança no trabalho que prestaram serviço durante o ano, desde que não tenham sido contabilizados no quadro 1. ("pessoas ao serviço em 31 de Dezembro"), as despesas efeituadas com a aquisição de medicamentos, meios auxiliares de diagnóstico, exames médicos e todo e qualquer gasto relacionado com a medicina do trabalho, à exceção dos montantes investidos em infraestruturas.</t>
    </r>
  </si>
  <si>
    <t>Despesas com a medicina no trabalho (*)</t>
  </si>
  <si>
    <t>Quadro 21: Número de situações participadas e confirmadas de doença profissional e de dias de trabalho perdidos durante o ano</t>
  </si>
  <si>
    <t>Quadro 22: Número  e encargos das atividades de medicina no trabalho ocorridas durante o ano</t>
  </si>
  <si>
    <t>Quadro 24: Número de trabalhadores sujeitos a ações de reintegração profissional em resultado de acidentes de trabalho ou doença profissional</t>
  </si>
  <si>
    <t>Ações realizadas durante o ano</t>
  </si>
  <si>
    <t>Trabalhadores abrangidos pelas ações realizadas</t>
  </si>
  <si>
    <t>Quadro 26: Custos com a prevenção de acidentes e doenças profissionais durante o ano</t>
  </si>
  <si>
    <r>
      <t xml:space="preserve">●  </t>
    </r>
    <r>
      <rPr>
        <b/>
        <sz val="10"/>
        <color rgb="FFFF0000"/>
        <rFont val="Arial Narrow"/>
        <family val="2"/>
      </rPr>
      <t>ação interna</t>
    </r>
    <r>
      <rPr>
        <sz val="10"/>
        <rFont val="Arial Narrow"/>
        <family val="2"/>
      </rPr>
      <t>, organizada pela entidade;</t>
    </r>
  </si>
  <si>
    <r>
      <t xml:space="preserve">●  </t>
    </r>
    <r>
      <rPr>
        <b/>
        <sz val="10"/>
        <color rgb="FFFF0000"/>
        <rFont val="Arial Narrow"/>
        <family val="2"/>
      </rPr>
      <t>ação externa</t>
    </r>
    <r>
      <rPr>
        <sz val="10"/>
        <rFont val="Arial Narrow"/>
        <family val="2"/>
      </rPr>
      <t>, organizada por outras entidades;</t>
    </r>
  </si>
  <si>
    <t>Relativamente às ações de formação profissional realizadas durante o ano e em que tenham participado os efetivos do serviço, considerar como:</t>
  </si>
  <si>
    <t>Quadro 28: Contagem relativa a participações em ações de formação durante o ano, por grupo/cargo/carreira, segundo o tipo de ação</t>
  </si>
  <si>
    <t>(*) - N.º de participações = n.º trabalhadores na ação 1 + n.º trabalhadores na ação 2 +…+ n.º trabalhadores na ação n  (exemplo: se o mesmo trabalhador participou em 2 ações diferentes ou iguais com datas diferentes, conta como 2 participações);</t>
  </si>
  <si>
    <t>(**) - Considerar o total de trabalhadores  que, em cada grupo/cargo/carreira, participou em pelo menos 1 ação de formação (exemplo: se o mesmo trabalhador participou em 2 ações diferentes ou iguais com datas diferentes, conta apenas como 1 participante);</t>
  </si>
  <si>
    <t xml:space="preserve">Despesa com ações internas </t>
  </si>
  <si>
    <t xml:space="preserve">Despesa com ações externas </t>
  </si>
  <si>
    <r>
      <t xml:space="preserve">ii) </t>
    </r>
    <r>
      <rPr>
        <sz val="10"/>
        <rFont val="Arial Narrow"/>
        <family val="2"/>
      </rPr>
      <t>Considerar também as despesas de deslocação relacionadas com a formação.</t>
    </r>
  </si>
  <si>
    <t>Quadro 29: Contagem das horas dispendidas em formação durante o ano, por grupo/cargo/carreira, segundo o tipo de ação</t>
  </si>
  <si>
    <t>Tipo de ação/valor</t>
  </si>
  <si>
    <t>Quadro 27: Contagem relativa a participações em ações de formação profissional durante o ano, por tipo de ação, segundo a duração</t>
  </si>
  <si>
    <t>Tipo de ação/duração</t>
  </si>
  <si>
    <r>
      <t xml:space="preserve">i) </t>
    </r>
    <r>
      <rPr>
        <sz val="10"/>
        <rFont val="Arial Narrow"/>
        <family val="2"/>
      </rPr>
      <t xml:space="preserve">Considerar as despesas efectuadas durante ano em atividades de formação e </t>
    </r>
    <r>
      <rPr>
        <u/>
        <sz val="10"/>
        <rFont val="Arial Narrow"/>
        <family val="2"/>
      </rPr>
      <t>suportadas pelo orçamento da entidade;</t>
    </r>
  </si>
  <si>
    <t>Atividades de medicina no trabalho</t>
  </si>
  <si>
    <t>(*) - Conforme lista constante do DR nº 6/2001, de 3 de Maio, atualizado pelo DR nº 76/2007, de 17 de Julho.</t>
  </si>
  <si>
    <t>Trabalho extraordinário noturno</t>
  </si>
  <si>
    <t>Quadro 14.1: Contagem das horas de trabalho noturno, normal e extraordinário,  por grupo/cargo/carreira, segundo o género</t>
  </si>
  <si>
    <t>Trabalho noturno normal</t>
  </si>
  <si>
    <t>Trabalho noturno extraordinário</t>
  </si>
  <si>
    <t>Trabalho suplementar (diurno e noturno)</t>
  </si>
  <si>
    <t>Trabalho normal noturno</t>
  </si>
  <si>
    <r>
      <t xml:space="preserve">(*) - </t>
    </r>
    <r>
      <rPr>
        <u/>
        <sz val="10"/>
        <rFont val="Arial Narrow"/>
        <family val="2"/>
      </rPr>
      <t>caso não tenha sido incluído</t>
    </r>
    <r>
      <rPr>
        <sz val="10"/>
        <rFont val="Arial Narrow"/>
        <family val="2"/>
      </rPr>
      <t xml:space="preserve"> em trabalho suplementar (diurno e noturno);</t>
    </r>
  </si>
  <si>
    <r>
      <t>Este quadro refere-se apenas a</t>
    </r>
    <r>
      <rPr>
        <b/>
        <sz val="10"/>
        <rFont val="Arial Narrow"/>
        <family val="2"/>
      </rPr>
      <t xml:space="preserve"> trabalho noturno.</t>
    </r>
    <r>
      <rPr>
        <sz val="10"/>
        <rFont val="Arial Narrow"/>
        <family val="2"/>
      </rPr>
      <t xml:space="preserve"> Para o preenchimento da  coluna “trabalho noturno extraordinário” neste quadro  deve-se considerar o </t>
    </r>
  </si>
  <si>
    <r>
      <t>CPLP</t>
    </r>
    <r>
      <rPr>
        <sz val="10"/>
        <color rgb="FFFF0000"/>
        <rFont val="Arial Narrow"/>
        <family val="2"/>
      </rPr>
      <t xml:space="preserve"> - Comunidade dos Países de Língua Portuguesa</t>
    </r>
  </si>
  <si>
    <r>
      <t xml:space="preserve">Considerar o total de trabalhadores estrangeiros, </t>
    </r>
    <r>
      <rPr>
        <b/>
        <sz val="10"/>
        <color rgb="FFFF0000"/>
        <rFont val="Arial Narrow"/>
        <family val="2"/>
      </rPr>
      <t>não naturalizados</t>
    </r>
    <r>
      <rPr>
        <sz val="10"/>
        <color rgb="FFFF0000"/>
        <rFont val="Arial Narrow"/>
        <family val="2"/>
      </rPr>
      <t>, em efectividade de funções no serviço em 31 de Dezembro, de acordo com a naturalidade;</t>
    </r>
  </si>
  <si>
    <t>a) Considerar os cargos abrangidos pelo Estatuto do Pessoal Dirigente (Leis nº 2/2004, de 15 de Janeiro e 51/2005, de 30 de Agosto e republicado pela Lei n.º 64/2011, de 22 de Dezembro).</t>
  </si>
  <si>
    <t>b) Considerar a meia jornada (Lei 84/2015, de 7/08).</t>
  </si>
  <si>
    <t>Específico (*)</t>
  </si>
  <si>
    <r>
      <t xml:space="preserve">Indique para cada um dos horários de trabalho semanal, assinalados ou a assinalar, o </t>
    </r>
    <r>
      <rPr>
        <b/>
        <u/>
        <sz val="10"/>
        <rFont val="Arial Narrow"/>
        <family val="2"/>
      </rPr>
      <t>número de trabalhadores</t>
    </r>
    <r>
      <rPr>
        <u/>
        <sz val="10"/>
        <rFont val="Arial Narrow"/>
        <family val="2"/>
      </rPr>
      <t xml:space="preserve"> </t>
    </r>
    <r>
      <rPr>
        <sz val="10"/>
        <rFont val="Arial Narrow"/>
        <family val="2"/>
      </rPr>
      <t>que o praticam;</t>
    </r>
  </si>
  <si>
    <r>
      <t>O trabalho extraordinário diurno e noturno só contempla o trabalho extraordinário efectuado em</t>
    </r>
    <r>
      <rPr>
        <b/>
        <sz val="10"/>
        <rFont val="Arial Narrow"/>
        <family val="2"/>
      </rPr>
      <t xml:space="preserve"> dias normais de trabalho</t>
    </r>
    <r>
      <rPr>
        <sz val="10"/>
        <rFont val="Arial Narrow"/>
        <family val="2"/>
      </rPr>
      <t xml:space="preserve">  (primeiras 2 colunas).</t>
    </r>
  </si>
  <si>
    <r>
      <t xml:space="preserve">Considerar o total de </t>
    </r>
    <r>
      <rPr>
        <b/>
        <u/>
        <sz val="10"/>
        <color rgb="FFFF0000"/>
        <rFont val="Arial Narrow"/>
        <family val="2"/>
      </rPr>
      <t>dias completos de ausência ou periodos de meio dia</t>
    </r>
    <r>
      <rPr>
        <b/>
        <sz val="10"/>
        <color rgb="FFFF0000"/>
        <rFont val="Arial Narrow"/>
        <family val="2"/>
      </rPr>
      <t>;</t>
    </r>
  </si>
  <si>
    <t>O "Nº total de acidentes" refere-se ao total de ocorrências, com baixa, sem baixa e mortais. O "Nº de acidentes com baixa" exclui os mortais. Excluir os acidentes mortais;</t>
  </si>
  <si>
    <t>(a) Encargos na organização dos serviços de segurança e saúde no trabalho e encargos na organização / modificação dos espaços de trabalho;</t>
  </si>
  <si>
    <t>(b) Encargos na aquisição de bens ou equipamentos;</t>
  </si>
  <si>
    <t>(c) Encargos na formação, informação e consulta;</t>
  </si>
  <si>
    <t>- N.º de participações = n.º trabalhadores na ação 1 + n.º trabalhadores na ação 2 +…+ n.º trabalhadores na ação n  (exemplo: se o mesmo trabalhador participou em 2 ações diferentes ou iguais com datas diferentes,  conta como 2 participações).</t>
  </si>
  <si>
    <t>a) Considerar os cargos abrangidos pelo Estatuto do Pessoal Dirigente (Lei nº 2/2004, de 15 de Janeiro e republicado pela Lei nº 51/2005, de 30 de Agosto).</t>
  </si>
  <si>
    <t>Em 1 de Janeiro 2023</t>
  </si>
  <si>
    <t>Em 31 de dezembro 2023</t>
  </si>
  <si>
    <t>Email institucional</t>
  </si>
  <si>
    <r>
      <t xml:space="preserve">NÚMERO DE PESSOAS EM EXERCÍCIO DE FUNÇÕES NO SERVIÇO
</t>
    </r>
    <r>
      <rPr>
        <sz val="12"/>
        <color theme="1"/>
        <rFont val="Aptos"/>
        <family val="2"/>
      </rPr>
      <t>(Não incluir Prestações  de Serviços)</t>
    </r>
  </si>
  <si>
    <t>Nota: Em caso de processo de fusão/reestruturação da entidade existente a 31/12/2023 indicar o critério adotado para o registo dos dados do Balanço Social 2023 na folha "01_INSTRUÇÕES"</t>
  </si>
  <si>
    <r>
      <rPr>
        <b/>
        <sz val="38.5"/>
        <rFont val="Aptos"/>
        <family val="2"/>
      </rPr>
      <t xml:space="preserve">BALANÇO SOCIAL
</t>
    </r>
    <r>
      <rPr>
        <i/>
        <sz val="8"/>
        <rFont val="Aptos"/>
        <family val="2"/>
      </rPr>
      <t xml:space="preserve">Decreto-Lei nº 190/96, de 9 de Outubro
</t>
    </r>
    <r>
      <rPr>
        <b/>
        <sz val="20.5"/>
        <rFont val="Aptos"/>
        <family val="2"/>
      </rPr>
      <t>2024</t>
    </r>
  </si>
  <si>
    <t>Bl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</si>
</sst>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.0%"/>
    <numFmt numFmtId="165" formatCode="[h]:mm"/>
    <numFmt numFmtId="166" formatCode="0.0"/>
    <numFmt numFmtId="167" formatCode="#,##0.00\ &quot;€&quot;"/>
    <numFmt numFmtId="168" formatCode="[h]:mm;@"/>
  </numFmts>
  <fonts count="1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2"/>
      <name val="Arial Narrow"/>
      <family val="2"/>
    </font>
    <font>
      <sz val="10"/>
      <name val="Arial"/>
      <family val="2"/>
    </font>
    <font>
      <b/>
      <sz val="12"/>
      <color rgb="FF993366"/>
      <name val="Arial Narrow"/>
      <family val="2"/>
    </font>
    <font>
      <b/>
      <sz val="8"/>
      <color indexed="30"/>
      <name val="Arial Narrow"/>
      <family val="2"/>
    </font>
    <font>
      <b/>
      <sz val="7"/>
      <color rgb="FF0066CC"/>
      <name val="Arial Narrow"/>
      <family val="2"/>
    </font>
    <font>
      <b/>
      <sz val="8"/>
      <color indexed="25"/>
      <name val="Arial Narrow"/>
      <family val="2"/>
    </font>
    <font>
      <sz val="8"/>
      <name val="Arial Narrow"/>
      <family val="2"/>
    </font>
    <font>
      <sz val="8"/>
      <color rgb="FF0066CC"/>
      <name val="Arial Narrow"/>
      <family val="2"/>
    </font>
    <font>
      <b/>
      <sz val="8"/>
      <color rgb="FF0066CC"/>
      <name val="Arial Narrow"/>
      <family val="2"/>
    </font>
    <font>
      <sz val="7"/>
      <name val="Arial Narrow"/>
      <family val="2"/>
    </font>
    <font>
      <b/>
      <sz val="8"/>
      <color indexed="62"/>
      <name val="Arial Narrow"/>
      <family val="2"/>
    </font>
    <font>
      <b/>
      <sz val="7"/>
      <color indexed="30"/>
      <name val="Arial Narrow"/>
      <family val="2"/>
    </font>
    <font>
      <b/>
      <sz val="7"/>
      <color indexed="25"/>
      <name val="Arial Narrow"/>
      <family val="2"/>
    </font>
    <font>
      <sz val="7"/>
      <color rgb="FF0066CC"/>
      <name val="Arial Narrow"/>
      <family val="2"/>
    </font>
    <font>
      <b/>
      <sz val="7"/>
      <color indexed="23"/>
      <name val="Arial Narrow"/>
      <family val="2"/>
    </font>
    <font>
      <b/>
      <sz val="7"/>
      <name val="Arial Narrow"/>
      <family val="2"/>
    </font>
    <font>
      <b/>
      <sz val="6"/>
      <name val="Arial"/>
      <family val="2"/>
    </font>
    <font>
      <b/>
      <sz val="10"/>
      <color indexed="8"/>
      <name val="Arial Narrow"/>
      <family val="2"/>
    </font>
    <font>
      <b/>
      <sz val="8"/>
      <name val="Arial"/>
      <family val="2"/>
    </font>
    <font>
      <sz val="10"/>
      <color indexed="10"/>
      <name val="Arial Narrow"/>
      <family val="2"/>
    </font>
    <font>
      <b/>
      <sz val="12"/>
      <color indexed="61"/>
      <name val="Arial Narrow"/>
      <family val="2"/>
    </font>
    <font>
      <b/>
      <sz val="6.5"/>
      <color rgb="FF00B050"/>
      <name val="Arial Narrow"/>
      <family val="2"/>
    </font>
    <font>
      <b/>
      <sz val="6.5"/>
      <color rgb="FFFF0000"/>
      <name val="Arial Narrow"/>
      <family val="2"/>
    </font>
    <font>
      <b/>
      <sz val="6.5"/>
      <color indexed="61"/>
      <name val="Arial Narrow"/>
      <family val="2"/>
    </font>
    <font>
      <sz val="8"/>
      <color indexed="8"/>
      <name val="Arial Narrow"/>
      <family val="2"/>
    </font>
    <font>
      <sz val="8"/>
      <color rgb="FF008000"/>
      <name val="Arial Narrow"/>
      <family val="2"/>
    </font>
    <font>
      <sz val="8"/>
      <color rgb="FFCC00CC"/>
      <name val="Arial Narrow"/>
      <family val="2"/>
    </font>
    <font>
      <b/>
      <sz val="8"/>
      <color rgb="FFFFFF00"/>
      <name val="Arial Narrow"/>
      <family val="2"/>
    </font>
    <font>
      <b/>
      <sz val="7"/>
      <color indexed="9"/>
      <name val="Arial Narrow"/>
      <family val="2"/>
    </font>
    <font>
      <b/>
      <sz val="8"/>
      <color rgb="FF008000"/>
      <name val="Arial Narrow"/>
      <family val="2"/>
    </font>
    <font>
      <b/>
      <sz val="8"/>
      <color rgb="FFCC00CC"/>
      <name val="Arial Narrow"/>
      <family val="2"/>
    </font>
    <font>
      <b/>
      <sz val="8"/>
      <name val="Arial Narrow"/>
      <family val="2"/>
    </font>
    <font>
      <sz val="8"/>
      <color indexed="17"/>
      <name val="Arial Narrow"/>
      <family val="2"/>
    </font>
    <font>
      <sz val="8"/>
      <color indexed="18"/>
      <name val="Arial Narrow"/>
      <family val="2"/>
    </font>
    <font>
      <sz val="8"/>
      <color indexed="10"/>
      <name val="Arial Narrow"/>
      <family val="2"/>
    </font>
    <font>
      <b/>
      <sz val="10"/>
      <color rgb="FF0066CC"/>
      <name val="Arial Narrow"/>
      <family val="2"/>
    </font>
    <font>
      <sz val="7"/>
      <color indexed="9"/>
      <name val="Arial Narrow"/>
      <family val="2"/>
    </font>
    <font>
      <b/>
      <sz val="9"/>
      <name val="Arial Narrow"/>
      <family val="2"/>
    </font>
    <font>
      <b/>
      <sz val="8"/>
      <color indexed="61"/>
      <name val="Arial Narrow"/>
      <family val="2"/>
    </font>
    <font>
      <sz val="10"/>
      <color rgb="FFFF0000"/>
      <name val="Arial Narrow"/>
      <family val="2"/>
    </font>
    <font>
      <b/>
      <sz val="10"/>
      <name val="Arial Narrow"/>
      <family val="2"/>
    </font>
    <font>
      <sz val="7"/>
      <color rgb="FFFF0000"/>
      <name val="Arial Narrow"/>
      <family val="2"/>
    </font>
    <font>
      <b/>
      <sz val="10"/>
      <color indexed="10"/>
      <name val="Arial Narrow"/>
      <family val="2"/>
    </font>
    <font>
      <b/>
      <sz val="12"/>
      <color indexed="8"/>
      <name val="Arial Narrow"/>
      <family val="2"/>
    </font>
    <font>
      <b/>
      <u/>
      <sz val="12"/>
      <color indexed="61"/>
      <name val="Arial Narrow"/>
      <family val="2"/>
    </font>
    <font>
      <b/>
      <sz val="8"/>
      <color indexed="10"/>
      <name val="Arial Narrow"/>
      <family val="2"/>
    </font>
    <font>
      <sz val="7"/>
      <color rgb="FF008000"/>
      <name val="Arial Narrow"/>
      <family val="2"/>
    </font>
    <font>
      <sz val="7"/>
      <color rgb="FFCC00CC"/>
      <name val="Arial Narrow"/>
      <family val="2"/>
    </font>
    <font>
      <sz val="8"/>
      <color indexed="25"/>
      <name val="Arial Narrow"/>
      <family val="2"/>
    </font>
    <font>
      <sz val="8"/>
      <color indexed="30"/>
      <name val="Arial Narrow"/>
      <family val="2"/>
    </font>
    <font>
      <sz val="8"/>
      <color rgb="FFC00000"/>
      <name val="Arial Narrow"/>
      <family val="2"/>
    </font>
    <font>
      <b/>
      <sz val="8"/>
      <color rgb="FFC00000"/>
      <name val="Arial Narrow"/>
      <family val="2"/>
    </font>
    <font>
      <sz val="7"/>
      <color indexed="10"/>
      <name val="Arial Narrow"/>
      <family val="2"/>
    </font>
    <font>
      <u/>
      <sz val="7"/>
      <name val="Arial Narrow"/>
      <family val="2"/>
    </font>
    <font>
      <sz val="7"/>
      <color rgb="FFC00000"/>
      <name val="Arial Narrow"/>
      <family val="2"/>
    </font>
    <font>
      <sz val="8"/>
      <color rgb="FFFF0000"/>
      <name val="Arial Narrow"/>
      <family val="2"/>
    </font>
    <font>
      <sz val="7"/>
      <color theme="0"/>
      <name val="Trebuchet MS"/>
      <family val="2"/>
    </font>
    <font>
      <b/>
      <sz val="12"/>
      <color indexed="20"/>
      <name val="Arial Narrow"/>
      <family val="2"/>
    </font>
    <font>
      <b/>
      <sz val="12"/>
      <color indexed="30"/>
      <name val="Arial Narrow"/>
      <family val="2"/>
    </font>
    <font>
      <b/>
      <sz val="10"/>
      <color indexed="30"/>
      <name val="Arial Narrow"/>
      <family val="2"/>
    </font>
    <font>
      <u/>
      <sz val="8"/>
      <color rgb="FFFF0000"/>
      <name val="Arial Narrow"/>
      <family val="2"/>
    </font>
    <font>
      <b/>
      <sz val="8"/>
      <color indexed="18"/>
      <name val="Arial Narrow"/>
      <family val="2"/>
    </font>
    <font>
      <b/>
      <sz val="8"/>
      <color indexed="23"/>
      <name val="Arial Narrow"/>
      <family val="2"/>
    </font>
    <font>
      <sz val="8"/>
      <name val="Arial"/>
      <family val="2"/>
    </font>
    <font>
      <sz val="8"/>
      <color indexed="8"/>
      <name val="Arial TUR"/>
      <family val="2"/>
      <charset val="162"/>
    </font>
    <font>
      <b/>
      <sz val="8"/>
      <color indexed="48"/>
      <name val="Arial Narrow"/>
      <family val="2"/>
    </font>
    <font>
      <b/>
      <i/>
      <sz val="8"/>
      <color indexed="48"/>
      <name val="Arial Narrow"/>
      <family val="2"/>
    </font>
    <font>
      <b/>
      <u/>
      <sz val="8"/>
      <color indexed="25"/>
      <name val="Arial Narrow"/>
      <family val="2"/>
    </font>
    <font>
      <sz val="8"/>
      <color indexed="62"/>
      <name val="Arial Narrow"/>
      <family val="2"/>
    </font>
    <font>
      <b/>
      <sz val="8"/>
      <color rgb="FF808080"/>
      <name val="Arial Narrow"/>
      <family val="2"/>
    </font>
    <font>
      <b/>
      <sz val="8"/>
      <color rgb="FF00B050"/>
      <name val="Arial Narrow"/>
      <family val="2"/>
    </font>
    <font>
      <b/>
      <sz val="8"/>
      <color indexed="8"/>
      <name val="Arial Narrow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color indexed="17"/>
      <name val="Tahoma"/>
      <family val="2"/>
    </font>
    <font>
      <b/>
      <u/>
      <sz val="9"/>
      <color indexed="10"/>
      <name val="Tahoma"/>
      <family val="2"/>
    </font>
    <font>
      <b/>
      <sz val="9"/>
      <color indexed="10"/>
      <name val="Tahoma"/>
      <family val="2"/>
    </font>
    <font>
      <sz val="9"/>
      <color indexed="81"/>
      <name val="Tahoma"/>
      <family val="2"/>
    </font>
    <font>
      <b/>
      <i/>
      <sz val="9"/>
      <color indexed="81"/>
      <name val="Tahoma"/>
      <family val="2"/>
    </font>
    <font>
      <b/>
      <sz val="12"/>
      <color rgb="FF800080"/>
      <name val="Arial Narrow"/>
      <family val="2"/>
    </font>
    <font>
      <sz val="7"/>
      <color rgb="FF00B050"/>
      <name val="Arial Narrow"/>
      <family val="2"/>
    </font>
    <font>
      <sz val="10"/>
      <color rgb="FF00B050"/>
      <name val="Arial Narrow"/>
      <family val="2"/>
    </font>
    <font>
      <sz val="12"/>
      <color rgb="FF00B050"/>
      <name val="Arial Narrow"/>
      <family val="2"/>
    </font>
    <font>
      <sz val="8"/>
      <color rgb="FF00B050"/>
      <name val="Arial Narrow"/>
      <family val="2"/>
    </font>
    <font>
      <b/>
      <sz val="10"/>
      <color rgb="FF00B050"/>
      <name val="Arial Narrow"/>
      <family val="2"/>
    </font>
    <font>
      <b/>
      <sz val="12"/>
      <color rgb="FF00B050"/>
      <name val="Arial Narrow"/>
      <family val="2"/>
    </font>
    <font>
      <sz val="11"/>
      <color theme="1"/>
      <name val="Trebuchet MS"/>
      <family val="2"/>
    </font>
    <font>
      <sz val="11"/>
      <color indexed="8"/>
      <name val="Calibri"/>
      <family val="2"/>
    </font>
    <font>
      <sz val="9"/>
      <color rgb="FFFF0000"/>
      <name val="Arial Narrow"/>
      <family val="2"/>
    </font>
    <font>
      <sz val="8"/>
      <name val="Trebuchet MS"/>
      <family val="2"/>
    </font>
    <font>
      <b/>
      <sz val="8"/>
      <name val="Trebuchet MS"/>
      <family val="2"/>
    </font>
    <font>
      <b/>
      <sz val="8"/>
      <color indexed="30"/>
      <name val="Trebuchet MS"/>
      <family val="2"/>
    </font>
    <font>
      <b/>
      <sz val="7"/>
      <color indexed="30"/>
      <name val="Trebuchet MS"/>
      <family val="2"/>
    </font>
    <font>
      <b/>
      <i/>
      <sz val="8"/>
      <color indexed="10"/>
      <name val="Trebuchet MS"/>
      <family val="2"/>
    </font>
    <font>
      <sz val="7"/>
      <name val="Trebuchet MS"/>
      <family val="2"/>
    </font>
    <font>
      <b/>
      <sz val="8"/>
      <color rgb="FFFF0000"/>
      <name val="Trebuchet MS"/>
      <family val="2"/>
    </font>
    <font>
      <sz val="8"/>
      <color rgb="FFFF0000"/>
      <name val="Trebuchet MS"/>
      <family val="2"/>
    </font>
    <font>
      <sz val="8"/>
      <color indexed="10"/>
      <name val="Trebuchet MS"/>
      <family val="2"/>
    </font>
    <font>
      <b/>
      <sz val="7"/>
      <color indexed="61"/>
      <name val="Trebuchet MS"/>
      <family val="2"/>
    </font>
    <font>
      <sz val="7"/>
      <color rgb="FFFF0000"/>
      <name val="Trebuchet MS"/>
      <family val="2"/>
    </font>
    <font>
      <sz val="10"/>
      <name val="Trebuchet MS"/>
      <family val="2"/>
    </font>
    <font>
      <i/>
      <sz val="10"/>
      <color indexed="18"/>
      <name val="Arial"/>
      <family val="2"/>
    </font>
    <font>
      <i/>
      <sz val="10"/>
      <color theme="3" tint="-0.249977111117893"/>
      <name val="Arial"/>
      <family val="2"/>
    </font>
    <font>
      <sz val="7"/>
      <color theme="0"/>
      <name val="Arial Narrow"/>
      <family val="2"/>
    </font>
    <font>
      <sz val="10"/>
      <color theme="0"/>
      <name val="Arial Narrow"/>
      <family val="2"/>
    </font>
    <font>
      <u/>
      <sz val="10"/>
      <name val="Arial Narrow"/>
      <family val="2"/>
    </font>
    <font>
      <sz val="8"/>
      <color theme="0"/>
      <name val="Arial Narrow"/>
      <family val="2"/>
    </font>
    <font>
      <u/>
      <sz val="8"/>
      <name val="Arial Narrow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 Narrow"/>
      <family val="2"/>
    </font>
    <font>
      <sz val="10"/>
      <color theme="1"/>
      <name val="Arial Narrow"/>
      <family val="2"/>
    </font>
    <font>
      <b/>
      <u/>
      <sz val="10"/>
      <name val="Arial Narrow"/>
      <family val="2"/>
    </font>
    <font>
      <sz val="10"/>
      <color rgb="FF0066CC"/>
      <name val="Arial Narrow"/>
      <family val="2"/>
    </font>
    <font>
      <b/>
      <u/>
      <sz val="10"/>
      <color rgb="FFFF0000"/>
      <name val="Arial Narrow"/>
      <family val="2"/>
    </font>
    <font>
      <b/>
      <sz val="10"/>
      <color rgb="FFFF0000"/>
      <name val="Trebuchet MS"/>
      <family val="2"/>
    </font>
    <font>
      <sz val="10"/>
      <color theme="0"/>
      <name val="Trebuchet MS"/>
      <family val="2"/>
    </font>
    <font>
      <sz val="10"/>
      <color rgb="FFFF0000"/>
      <name val="Trebuchet MS"/>
      <family val="2"/>
    </font>
    <font>
      <sz val="10"/>
      <name val="Aptos"/>
      <family val="2"/>
    </font>
    <font>
      <b/>
      <sz val="38.5"/>
      <name val="Aptos"/>
      <family val="2"/>
    </font>
    <font>
      <i/>
      <sz val="8"/>
      <name val="Aptos"/>
      <family val="2"/>
    </font>
    <font>
      <b/>
      <sz val="20.5"/>
      <name val="Aptos"/>
      <family val="2"/>
    </font>
    <font>
      <sz val="16"/>
      <color theme="1"/>
      <name val="Aptos"/>
      <family val="2"/>
    </font>
    <font>
      <sz val="11"/>
      <color theme="1"/>
      <name val="Aptos"/>
      <family val="2"/>
    </font>
    <font>
      <sz val="12"/>
      <color theme="1"/>
      <name val="Aptos"/>
      <family val="2"/>
    </font>
    <font>
      <sz val="9"/>
      <color rgb="FFFF0000"/>
      <name val="Aptos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rgb="FFCCCCFF"/>
        <bgColor indexed="31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CCCCFF"/>
        <bgColor indexed="64"/>
      </patternFill>
    </fill>
    <fill>
      <patternFill patternType="solid">
        <fgColor indexed="65"/>
        <bgColor indexed="64"/>
      </patternFill>
    </fill>
    <fill>
      <patternFill patternType="darkDown"/>
    </fill>
    <fill>
      <patternFill patternType="darkDown"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2">
    <border>
      <left/>
      <right/>
      <top/>
      <bottom/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/>
      <top/>
      <bottom style="medium">
        <color rgb="FFCC330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rgb="FF00B050"/>
      </right>
      <top/>
      <bottom style="medium">
        <color indexed="30"/>
      </bottom>
      <diagonal/>
    </border>
    <border>
      <left style="medium">
        <color rgb="FF00B050"/>
      </left>
      <right/>
      <top style="medium">
        <color rgb="FF00B050"/>
      </top>
      <bottom style="medium">
        <color indexed="30"/>
      </bottom>
      <diagonal/>
    </border>
    <border>
      <left/>
      <right/>
      <top style="medium">
        <color rgb="FF00B050"/>
      </top>
      <bottom style="medium">
        <color indexed="30"/>
      </bottom>
      <diagonal/>
    </border>
    <border>
      <left/>
      <right style="medium">
        <color rgb="FF00B050"/>
      </right>
      <top style="medium">
        <color rgb="FF00B050"/>
      </top>
      <bottom style="medium">
        <color indexed="30"/>
      </bottom>
      <diagonal/>
    </border>
    <border>
      <left style="medium">
        <color rgb="FFCC3300"/>
      </left>
      <right/>
      <top style="medium">
        <color rgb="FFCC3300"/>
      </top>
      <bottom style="hair">
        <color rgb="FFCC3300"/>
      </bottom>
      <diagonal/>
    </border>
    <border>
      <left/>
      <right/>
      <top style="medium">
        <color rgb="FFCC3300"/>
      </top>
      <bottom style="hair">
        <color rgb="FFCC3300"/>
      </bottom>
      <diagonal/>
    </border>
    <border>
      <left style="medium">
        <color rgb="FFCC3300"/>
      </left>
      <right style="hair">
        <color rgb="FFCC3300"/>
      </right>
      <top style="medium">
        <color rgb="FFCC3300"/>
      </top>
      <bottom style="hair">
        <color rgb="FFCC3300"/>
      </bottom>
      <diagonal/>
    </border>
    <border>
      <left style="hair">
        <color rgb="FFCC3300"/>
      </left>
      <right style="hair">
        <color rgb="FFCC3300"/>
      </right>
      <top style="medium">
        <color rgb="FFCC3300"/>
      </top>
      <bottom style="hair">
        <color rgb="FFCC3300"/>
      </bottom>
      <diagonal/>
    </border>
    <border>
      <left style="hair">
        <color rgb="FFCC3300"/>
      </left>
      <right style="medium">
        <color rgb="FFCC3300"/>
      </right>
      <top style="medium">
        <color rgb="FFCC3300"/>
      </top>
      <bottom style="hair">
        <color rgb="FFCC3300"/>
      </bottom>
      <diagonal/>
    </border>
    <border>
      <left style="medium">
        <color rgb="FFCC3300"/>
      </left>
      <right/>
      <top style="hair">
        <color rgb="FFCC3300"/>
      </top>
      <bottom/>
      <diagonal/>
    </border>
    <border>
      <left/>
      <right/>
      <top style="hair">
        <color rgb="FFCC3300"/>
      </top>
      <bottom/>
      <diagonal/>
    </border>
    <border>
      <left style="medium">
        <color rgb="FFCC3300"/>
      </left>
      <right style="hair">
        <color rgb="FFCC3300"/>
      </right>
      <top style="hair">
        <color rgb="FFCC3300"/>
      </top>
      <bottom style="hair">
        <color rgb="FFCC3300"/>
      </bottom>
      <diagonal/>
    </border>
    <border>
      <left style="hair">
        <color rgb="FFCC3300"/>
      </left>
      <right style="hair">
        <color rgb="FFCC3300"/>
      </right>
      <top style="hair">
        <color rgb="FFCC3300"/>
      </top>
      <bottom style="hair">
        <color rgb="FFCC3300"/>
      </bottom>
      <diagonal/>
    </border>
    <border>
      <left style="hair">
        <color rgb="FFCC3300"/>
      </left>
      <right style="medium">
        <color rgb="FFCC3300"/>
      </right>
      <top style="hair">
        <color rgb="FFCC3300"/>
      </top>
      <bottom style="hair">
        <color rgb="FFCC3300"/>
      </bottom>
      <diagonal/>
    </border>
    <border>
      <left style="medium">
        <color rgb="FFCC3300"/>
      </left>
      <right/>
      <top/>
      <bottom style="hair">
        <color rgb="FFCC3300"/>
      </bottom>
      <diagonal/>
    </border>
    <border>
      <left/>
      <right/>
      <top/>
      <bottom style="hair">
        <color rgb="FFCC3300"/>
      </bottom>
      <diagonal/>
    </border>
    <border>
      <left style="hair">
        <color rgb="FFCC3300"/>
      </left>
      <right/>
      <top style="hair">
        <color rgb="FFCC3300"/>
      </top>
      <bottom style="hair">
        <color rgb="FFCC3300"/>
      </bottom>
      <diagonal/>
    </border>
    <border>
      <left style="medium">
        <color rgb="FFCC3300"/>
      </left>
      <right/>
      <top style="medium">
        <color rgb="FFCC3300"/>
      </top>
      <bottom/>
      <diagonal/>
    </border>
    <border>
      <left/>
      <right/>
      <top style="medium">
        <color rgb="FFCC3300"/>
      </top>
      <bottom/>
      <diagonal/>
    </border>
    <border>
      <left/>
      <right style="medium">
        <color rgb="FFCC3300"/>
      </right>
      <top style="medium">
        <color rgb="FFCC3300"/>
      </top>
      <bottom/>
      <diagonal/>
    </border>
    <border>
      <left style="medium">
        <color rgb="FFCC3300"/>
      </left>
      <right/>
      <top/>
      <bottom/>
      <diagonal/>
    </border>
    <border>
      <left/>
      <right style="medium">
        <color rgb="FFCC3300"/>
      </right>
      <top/>
      <bottom/>
      <diagonal/>
    </border>
    <border>
      <left/>
      <right style="medium">
        <color rgb="FFCC3300"/>
      </right>
      <top/>
      <bottom style="hair">
        <color rgb="FFCC3300"/>
      </bottom>
      <diagonal/>
    </border>
    <border>
      <left style="medium">
        <color rgb="FFCC3300"/>
      </left>
      <right style="hair">
        <color rgb="FFCC3300"/>
      </right>
      <top style="hair">
        <color rgb="FFCC3300"/>
      </top>
      <bottom style="medium">
        <color rgb="FFCC3300"/>
      </bottom>
      <diagonal/>
    </border>
    <border>
      <left style="hair">
        <color rgb="FFCC3300"/>
      </left>
      <right style="hair">
        <color rgb="FFCC3300"/>
      </right>
      <top style="hair">
        <color rgb="FFCC3300"/>
      </top>
      <bottom style="medium">
        <color rgb="FFCC3300"/>
      </bottom>
      <diagonal/>
    </border>
    <border>
      <left style="hair">
        <color rgb="FFCC3300"/>
      </left>
      <right/>
      <top style="hair">
        <color rgb="FFCC3300"/>
      </top>
      <bottom style="medium">
        <color rgb="FFCC3300"/>
      </bottom>
      <diagonal/>
    </border>
    <border>
      <left style="hair">
        <color rgb="FFCC3300"/>
      </left>
      <right style="medium">
        <color rgb="FFCC3300"/>
      </right>
      <top style="hair">
        <color rgb="FFCC3300"/>
      </top>
      <bottom style="medium">
        <color rgb="FFCC3300"/>
      </bottom>
      <diagonal/>
    </border>
    <border>
      <left style="medium">
        <color rgb="FF0066CC"/>
      </left>
      <right/>
      <top style="medium">
        <color rgb="FF0066CC"/>
      </top>
      <bottom style="thin">
        <color rgb="FFC00000"/>
      </bottom>
      <diagonal/>
    </border>
    <border>
      <left/>
      <right style="medium">
        <color rgb="FF0066CC"/>
      </right>
      <top style="medium">
        <color rgb="FF0066CC"/>
      </top>
      <bottom style="thin">
        <color rgb="FFC00000"/>
      </bottom>
      <diagonal/>
    </border>
    <border>
      <left style="medium">
        <color rgb="FF0066CC"/>
      </left>
      <right/>
      <top style="thin">
        <color rgb="FFC00000"/>
      </top>
      <bottom style="medium">
        <color rgb="FF0066CC"/>
      </bottom>
      <diagonal/>
    </border>
    <border>
      <left/>
      <right style="medium">
        <color rgb="FF0066CC"/>
      </right>
      <top style="thin">
        <color rgb="FFC00000"/>
      </top>
      <bottom style="medium">
        <color rgb="FF0066CC"/>
      </bottom>
      <diagonal/>
    </border>
    <border>
      <left/>
      <right style="medium">
        <color rgb="FFC00000"/>
      </right>
      <top style="medium">
        <color rgb="FFCC3300"/>
      </top>
      <bottom/>
      <diagonal/>
    </border>
    <border>
      <left style="medium">
        <color rgb="FFC00000"/>
      </left>
      <right style="hair">
        <color rgb="FFC00000"/>
      </right>
      <top style="medium">
        <color rgb="FFC00000"/>
      </top>
      <bottom/>
      <diagonal/>
    </border>
    <border>
      <left style="hair">
        <color rgb="FFC00000"/>
      </left>
      <right style="hair">
        <color rgb="FFC00000"/>
      </right>
      <top style="medium">
        <color rgb="FFC00000"/>
      </top>
      <bottom/>
      <diagonal/>
    </border>
    <border>
      <left style="hair">
        <color rgb="FFC00000"/>
      </left>
      <right style="medium">
        <color rgb="FFC00000"/>
      </right>
      <top style="medium">
        <color rgb="FFC00000"/>
      </top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 style="hair">
        <color rgb="FFC00000"/>
      </right>
      <top/>
      <bottom/>
      <diagonal/>
    </border>
    <border>
      <left style="hair">
        <color rgb="FFC00000"/>
      </left>
      <right style="hair">
        <color rgb="FFC00000"/>
      </right>
      <top/>
      <bottom/>
      <diagonal/>
    </border>
    <border>
      <left style="hair">
        <color rgb="FFC00000"/>
      </left>
      <right style="medium">
        <color rgb="FFC00000"/>
      </right>
      <top/>
      <bottom/>
      <diagonal/>
    </border>
    <border>
      <left/>
      <right style="medium">
        <color rgb="FFC00000"/>
      </right>
      <top/>
      <bottom style="hair">
        <color rgb="FFCC3300"/>
      </bottom>
      <diagonal/>
    </border>
    <border>
      <left style="medium">
        <color rgb="FFC00000"/>
      </left>
      <right style="hair">
        <color rgb="FFC00000"/>
      </right>
      <top/>
      <bottom style="hair">
        <color rgb="FFC00000"/>
      </bottom>
      <diagonal/>
    </border>
    <border>
      <left style="hair">
        <color rgb="FFC00000"/>
      </left>
      <right style="hair">
        <color rgb="FFC00000"/>
      </right>
      <top/>
      <bottom style="hair">
        <color rgb="FFC00000"/>
      </bottom>
      <diagonal/>
    </border>
    <border>
      <left style="hair">
        <color rgb="FFC00000"/>
      </left>
      <right style="medium">
        <color rgb="FFC00000"/>
      </right>
      <top/>
      <bottom style="hair">
        <color rgb="FFC00000"/>
      </bottom>
      <diagonal/>
    </border>
    <border>
      <left style="medium">
        <color rgb="FFC00000"/>
      </left>
      <right style="hair">
        <color rgb="FFC00000"/>
      </right>
      <top style="hair">
        <color rgb="FFC00000"/>
      </top>
      <bottom style="hair">
        <color rgb="FFC00000"/>
      </bottom>
      <diagonal/>
    </border>
    <border>
      <left style="hair">
        <color rgb="FFC00000"/>
      </left>
      <right style="hair">
        <color rgb="FFC00000"/>
      </right>
      <top style="hair">
        <color rgb="FFC00000"/>
      </top>
      <bottom style="hair">
        <color rgb="FFC00000"/>
      </bottom>
      <diagonal/>
    </border>
    <border>
      <left style="hair">
        <color rgb="FFC00000"/>
      </left>
      <right style="medium">
        <color rgb="FFC00000"/>
      </right>
      <top style="hair">
        <color rgb="FFC00000"/>
      </top>
      <bottom style="hair">
        <color rgb="FFC00000"/>
      </bottom>
      <diagonal/>
    </border>
    <border>
      <left style="medium">
        <color rgb="FFC00000"/>
      </left>
      <right style="hair">
        <color rgb="FFC00000"/>
      </right>
      <top style="hair">
        <color rgb="FFC00000"/>
      </top>
      <bottom style="medium">
        <color rgb="FFCC3300"/>
      </bottom>
      <diagonal/>
    </border>
    <border>
      <left style="hair">
        <color rgb="FFC00000"/>
      </left>
      <right style="hair">
        <color rgb="FFC00000"/>
      </right>
      <top style="hair">
        <color rgb="FFC00000"/>
      </top>
      <bottom style="medium">
        <color rgb="FFCC3300"/>
      </bottom>
      <diagonal/>
    </border>
    <border>
      <left style="hair">
        <color rgb="FFC00000"/>
      </left>
      <right style="medium">
        <color rgb="FFC00000"/>
      </right>
      <top style="hair">
        <color rgb="FFC00000"/>
      </top>
      <bottom style="medium">
        <color rgb="FFCC3300"/>
      </bottom>
      <diagonal/>
    </border>
    <border>
      <left style="hair">
        <color rgb="FFCC3300"/>
      </left>
      <right/>
      <top style="medium">
        <color rgb="FFCC3300"/>
      </top>
      <bottom style="hair">
        <color rgb="FFCC3300"/>
      </bottom>
      <diagonal/>
    </border>
    <border>
      <left style="medium">
        <color rgb="FFCC3300"/>
      </left>
      <right/>
      <top style="hair">
        <color rgb="FFCC3300"/>
      </top>
      <bottom style="hair">
        <color rgb="FFCC3300"/>
      </bottom>
      <diagonal/>
    </border>
    <border>
      <left/>
      <right/>
      <top style="hair">
        <color rgb="FFCC3300"/>
      </top>
      <bottom style="hair">
        <color rgb="FFCC3300"/>
      </bottom>
      <diagonal/>
    </border>
    <border>
      <left/>
      <right style="medium">
        <color rgb="FFCC3300"/>
      </right>
      <top style="hair">
        <color rgb="FFCC3300"/>
      </top>
      <bottom style="hair">
        <color rgb="FFCC3300"/>
      </bottom>
      <diagonal/>
    </border>
    <border>
      <left style="medium">
        <color rgb="FFCC3300"/>
      </left>
      <right/>
      <top style="hair">
        <color rgb="FFCC3300"/>
      </top>
      <bottom style="medium">
        <color rgb="FFCC3300"/>
      </bottom>
      <diagonal/>
    </border>
    <border>
      <left/>
      <right/>
      <top style="hair">
        <color rgb="FFCC3300"/>
      </top>
      <bottom style="medium">
        <color rgb="FFCC3300"/>
      </bottom>
      <diagonal/>
    </border>
    <border>
      <left/>
      <right style="medium">
        <color rgb="FFCC3300"/>
      </right>
      <top style="hair">
        <color rgb="FFCC3300"/>
      </top>
      <bottom style="medium">
        <color rgb="FFCC3300"/>
      </bottom>
      <diagonal/>
    </border>
    <border>
      <left style="medium">
        <color rgb="FF0066CC"/>
      </left>
      <right style="thin">
        <color rgb="FF0066CC"/>
      </right>
      <top style="thin">
        <color rgb="FF0066CC"/>
      </top>
      <bottom style="thin">
        <color rgb="FF0066CC"/>
      </bottom>
      <diagonal/>
    </border>
    <border>
      <left/>
      <right style="medium">
        <color rgb="FFCC3300"/>
      </right>
      <top style="medium">
        <color rgb="FFCC3300"/>
      </top>
      <bottom style="hair">
        <color rgb="FFCC3300"/>
      </bottom>
      <diagonal/>
    </border>
    <border>
      <left/>
      <right style="hair">
        <color rgb="FFCC3300"/>
      </right>
      <top style="medium">
        <color rgb="FFCC3300"/>
      </top>
      <bottom style="hair">
        <color rgb="FFCC3300"/>
      </bottom>
      <diagonal/>
    </border>
    <border>
      <left/>
      <right style="hair">
        <color rgb="FFCC3300"/>
      </right>
      <top style="hair">
        <color rgb="FFCC3300"/>
      </top>
      <bottom style="hair">
        <color rgb="FFCC3300"/>
      </bottom>
      <diagonal/>
    </border>
    <border>
      <left style="hair">
        <color rgb="FFCC3300"/>
      </left>
      <right style="hair">
        <color rgb="FFCC3300"/>
      </right>
      <top style="medium">
        <color rgb="FFCC3300"/>
      </top>
      <bottom/>
      <diagonal/>
    </border>
    <border>
      <left style="hair">
        <color rgb="FFCC3300"/>
      </left>
      <right style="medium">
        <color rgb="FFCC3300"/>
      </right>
      <top style="medium">
        <color rgb="FFCC3300"/>
      </top>
      <bottom/>
      <diagonal/>
    </border>
    <border>
      <left style="hair">
        <color rgb="FFCC3300"/>
      </left>
      <right style="hair">
        <color rgb="FFCC3300"/>
      </right>
      <top/>
      <bottom style="hair">
        <color rgb="FFCC3300"/>
      </bottom>
      <diagonal/>
    </border>
    <border>
      <left style="hair">
        <color rgb="FFCC3300"/>
      </left>
      <right style="medium">
        <color rgb="FFCC3300"/>
      </right>
      <top/>
      <bottom style="hair">
        <color rgb="FFCC3300"/>
      </bottom>
      <diagonal/>
    </border>
    <border>
      <left/>
      <right/>
      <top/>
      <bottom style="medium">
        <color rgb="FF0066CC"/>
      </bottom>
      <diagonal/>
    </border>
    <border>
      <left style="thin">
        <color rgb="FFCC3300"/>
      </left>
      <right style="hair">
        <color rgb="FFCC3300"/>
      </right>
      <top style="medium">
        <color rgb="FFCC3300"/>
      </top>
      <bottom style="hair">
        <color rgb="FFCC3300"/>
      </bottom>
      <diagonal/>
    </border>
    <border>
      <left style="thin">
        <color rgb="FFCC3300"/>
      </left>
      <right style="hair">
        <color rgb="FFCC3300"/>
      </right>
      <top style="hair">
        <color rgb="FFCC3300"/>
      </top>
      <bottom style="hair">
        <color rgb="FFCC3300"/>
      </bottom>
      <diagonal/>
    </border>
    <border>
      <left style="thin">
        <color rgb="FFCC3300"/>
      </left>
      <right style="hair">
        <color rgb="FFCC3300"/>
      </right>
      <top style="hair">
        <color rgb="FFCC3300"/>
      </top>
      <bottom style="medium">
        <color rgb="FFCC3300"/>
      </bottom>
      <diagonal/>
    </border>
    <border>
      <left/>
      <right style="thin">
        <color indexed="30"/>
      </right>
      <top/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/>
      <top/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/>
      <top/>
      <bottom/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/>
      <top style="thin">
        <color indexed="30"/>
      </top>
      <bottom style="thin">
        <color indexed="30"/>
      </bottom>
      <diagonal/>
    </border>
    <border>
      <left/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/>
      <top style="thin">
        <color indexed="30"/>
      </top>
      <bottom style="medium">
        <color indexed="30"/>
      </bottom>
      <diagonal/>
    </border>
    <border>
      <left/>
      <right/>
      <top style="thin">
        <color indexed="30"/>
      </top>
      <bottom style="medium">
        <color indexed="30"/>
      </bottom>
      <diagonal/>
    </border>
    <border>
      <left/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/>
      <diagonal/>
    </border>
    <border>
      <left style="thin">
        <color indexed="30"/>
      </left>
      <right style="thin">
        <color indexed="30"/>
      </right>
      <top style="medium">
        <color indexed="30"/>
      </top>
      <bottom/>
      <diagonal/>
    </border>
    <border>
      <left style="thin">
        <color indexed="30"/>
      </left>
      <right style="medium">
        <color indexed="30"/>
      </right>
      <top style="medium">
        <color indexed="30"/>
      </top>
      <bottom/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thin">
        <color rgb="FF0066CC"/>
      </left>
      <right/>
      <top style="thin">
        <color indexed="30"/>
      </top>
      <bottom style="thin">
        <color indexed="30"/>
      </bottom>
      <diagonal/>
    </border>
    <border>
      <left style="thin">
        <color rgb="FF0066CC"/>
      </left>
      <right style="thin">
        <color rgb="FF0066CC"/>
      </right>
      <top style="thin">
        <color rgb="FF0066CC"/>
      </top>
      <bottom style="thin">
        <color rgb="FF0066CC"/>
      </bottom>
      <diagonal/>
    </border>
    <border>
      <left style="thin">
        <color indexed="30"/>
      </left>
      <right style="medium">
        <color indexed="30"/>
      </right>
      <top/>
      <bottom style="thin">
        <color indexed="30"/>
      </bottom>
      <diagonal/>
    </border>
    <border>
      <left style="medium">
        <color rgb="FF0066CC"/>
      </left>
      <right style="thin">
        <color rgb="FF0066CC"/>
      </right>
      <top style="medium">
        <color rgb="FF0066CC"/>
      </top>
      <bottom/>
      <diagonal/>
    </border>
    <border>
      <left style="thin">
        <color rgb="FF0066CC"/>
      </left>
      <right style="thin">
        <color rgb="FF0066CC"/>
      </right>
      <top style="medium">
        <color rgb="FF0066CC"/>
      </top>
      <bottom/>
      <diagonal/>
    </border>
    <border>
      <left style="thin">
        <color rgb="FF0066CC"/>
      </left>
      <right style="thin">
        <color rgb="FF0066CC"/>
      </right>
      <top style="medium">
        <color rgb="FF0066CC"/>
      </top>
      <bottom style="thin">
        <color rgb="FF0066CC"/>
      </bottom>
      <diagonal/>
    </border>
    <border>
      <left style="thin">
        <color rgb="FF0066CC"/>
      </left>
      <right style="medium">
        <color rgb="FF0066CC"/>
      </right>
      <top style="medium">
        <color rgb="FF0066CC"/>
      </top>
      <bottom style="thin">
        <color rgb="FF0066CC"/>
      </bottom>
      <diagonal/>
    </border>
    <border>
      <left style="thin">
        <color rgb="FF0066CC"/>
      </left>
      <right style="medium">
        <color rgb="FF0066CC"/>
      </right>
      <top style="thin">
        <color rgb="FF0066CC"/>
      </top>
      <bottom style="thin">
        <color rgb="FF0066CC"/>
      </bottom>
      <diagonal/>
    </border>
    <border>
      <left style="thin">
        <color rgb="FF0066CC"/>
      </left>
      <right/>
      <top style="thin">
        <color rgb="FF0066CC"/>
      </top>
      <bottom style="thin">
        <color rgb="FF0066CC"/>
      </bottom>
      <diagonal/>
    </border>
    <border>
      <left/>
      <right style="medium">
        <color rgb="FF0066CC"/>
      </right>
      <top style="thin">
        <color rgb="FF0066CC"/>
      </top>
      <bottom style="thin">
        <color rgb="FF0066CC"/>
      </bottom>
      <diagonal/>
    </border>
    <border>
      <left style="medium">
        <color rgb="FF0066CC"/>
      </left>
      <right style="thin">
        <color rgb="FF0066CC"/>
      </right>
      <top style="thin">
        <color rgb="FF0066CC"/>
      </top>
      <bottom style="medium">
        <color rgb="FF0066CC"/>
      </bottom>
      <diagonal/>
    </border>
    <border>
      <left style="thin">
        <color rgb="FF0066CC"/>
      </left>
      <right style="thin">
        <color rgb="FF0066CC"/>
      </right>
      <top style="thin">
        <color rgb="FF0066CC"/>
      </top>
      <bottom style="medium">
        <color rgb="FF0066CC"/>
      </bottom>
      <diagonal/>
    </border>
    <border>
      <left style="thin">
        <color rgb="FF0066CC"/>
      </left>
      <right/>
      <top style="thin">
        <color rgb="FF0066CC"/>
      </top>
      <bottom style="medium">
        <color rgb="FF0066CC"/>
      </bottom>
      <diagonal/>
    </border>
    <border>
      <left/>
      <right style="medium">
        <color rgb="FF0066CC"/>
      </right>
      <top style="thin">
        <color rgb="FF0066CC"/>
      </top>
      <bottom style="medium">
        <color rgb="FF0066CC"/>
      </bottom>
      <diagonal/>
    </border>
    <border>
      <left style="medium">
        <color rgb="FF0066CC"/>
      </left>
      <right/>
      <top style="medium">
        <color rgb="FF0066CC"/>
      </top>
      <bottom style="thin">
        <color rgb="FF0066CC"/>
      </bottom>
      <diagonal/>
    </border>
    <border>
      <left/>
      <right/>
      <top style="medium">
        <color rgb="FF0066CC"/>
      </top>
      <bottom style="thin">
        <color rgb="FF0066CC"/>
      </bottom>
      <diagonal/>
    </border>
    <border>
      <left/>
      <right style="thin">
        <color rgb="FF0066CC"/>
      </right>
      <top style="medium">
        <color rgb="FF0066CC"/>
      </top>
      <bottom style="thin">
        <color rgb="FF0066CC"/>
      </bottom>
      <diagonal/>
    </border>
    <border>
      <left style="thin">
        <color rgb="FF0066CC"/>
      </left>
      <right/>
      <top style="medium">
        <color rgb="FF0066CC"/>
      </top>
      <bottom style="thin">
        <color rgb="FF0066CC"/>
      </bottom>
      <diagonal/>
    </border>
    <border>
      <left/>
      <right style="medium">
        <color rgb="FF0066CC"/>
      </right>
      <top style="medium">
        <color rgb="FF0066CC"/>
      </top>
      <bottom style="thin">
        <color rgb="FF0066CC"/>
      </bottom>
      <diagonal/>
    </border>
    <border>
      <left style="medium">
        <color rgb="FF00B050"/>
      </left>
      <right/>
      <top style="medium">
        <color indexed="30"/>
      </top>
      <bottom style="medium">
        <color rgb="FF00B050"/>
      </bottom>
      <diagonal/>
    </border>
    <border>
      <left/>
      <right/>
      <top style="medium">
        <color indexed="30"/>
      </top>
      <bottom style="medium">
        <color rgb="FF00B050"/>
      </bottom>
      <diagonal/>
    </border>
    <border>
      <left/>
      <right style="medium">
        <color rgb="FF00B050"/>
      </right>
      <top style="medium">
        <color indexed="30"/>
      </top>
      <bottom style="medium">
        <color rgb="FF00B050"/>
      </bottom>
      <diagonal/>
    </border>
    <border>
      <left style="thin">
        <color rgb="FF0066CC"/>
      </left>
      <right/>
      <top style="thin">
        <color indexed="30"/>
      </top>
      <bottom style="medium">
        <color rgb="FF0066CC"/>
      </bottom>
      <diagonal/>
    </border>
    <border>
      <left/>
      <right style="thin">
        <color indexed="30"/>
      </right>
      <top style="thin">
        <color indexed="30"/>
      </top>
      <bottom style="medium">
        <color rgb="FF0066CC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/>
      <top style="medium">
        <color rgb="FF0066CC"/>
      </top>
      <bottom style="thin">
        <color rgb="FF0066CC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rgb="FF0066CC"/>
      </top>
      <bottom style="thin">
        <color rgb="FF0066CC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medium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medium">
        <color indexed="62"/>
      </bottom>
      <diagonal/>
    </border>
    <border>
      <left style="thin">
        <color indexed="62"/>
      </left>
      <right/>
      <top style="thin">
        <color rgb="FF0066CC"/>
      </top>
      <bottom style="medium">
        <color rgb="FF0066CC"/>
      </bottom>
      <diagonal/>
    </border>
    <border>
      <left style="medium">
        <color rgb="FF0066CC"/>
      </left>
      <right style="thin">
        <color rgb="FF0066CC"/>
      </right>
      <top style="medium">
        <color rgb="FF0066CC"/>
      </top>
      <bottom style="thin">
        <color rgb="FF0066CC"/>
      </bottom>
      <diagonal/>
    </border>
    <border>
      <left style="thin">
        <color rgb="FF0066CC"/>
      </left>
      <right style="medium">
        <color rgb="FF0066CC"/>
      </right>
      <top style="thin">
        <color rgb="FF0066CC"/>
      </top>
      <bottom style="medium">
        <color rgb="FF0066CC"/>
      </bottom>
      <diagonal/>
    </border>
    <border>
      <left style="medium">
        <color rgb="FF0066CC"/>
      </left>
      <right/>
      <top style="thin">
        <color rgb="FF0066CC"/>
      </top>
      <bottom style="medium">
        <color rgb="FF0066CC"/>
      </bottom>
      <diagonal/>
    </border>
    <border>
      <left/>
      <right/>
      <top style="thin">
        <color rgb="FF0066CC"/>
      </top>
      <bottom style="medium">
        <color rgb="FF0066CC"/>
      </bottom>
      <diagonal/>
    </border>
    <border>
      <left/>
      <right style="thin">
        <color rgb="FF0066CC"/>
      </right>
      <top style="thin">
        <color rgb="FF0066CC"/>
      </top>
      <bottom style="medium">
        <color rgb="FF0066CC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thin">
        <color indexed="30"/>
      </left>
      <right/>
      <top style="thin">
        <color indexed="30"/>
      </top>
      <bottom/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 style="thin">
        <color indexed="22"/>
      </top>
      <bottom style="thin">
        <color indexed="30"/>
      </bottom>
      <diagonal/>
    </border>
    <border>
      <left/>
      <right/>
      <top style="thin">
        <color indexed="30"/>
      </top>
      <bottom/>
      <diagonal/>
    </border>
    <border>
      <left/>
      <right style="medium">
        <color indexed="30"/>
      </right>
      <top style="thin">
        <color indexed="30"/>
      </top>
      <bottom/>
      <diagonal/>
    </border>
    <border>
      <left/>
      <right style="medium">
        <color indexed="30"/>
      </right>
      <top/>
      <bottom style="thin">
        <color indexed="30"/>
      </bottom>
      <diagonal/>
    </border>
    <border>
      <left style="thin">
        <color rgb="FFD9D9D9"/>
      </left>
      <right/>
      <top/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/>
      <bottom/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</borders>
  <cellStyleXfs count="56">
    <xf numFmtId="0" fontId="0" fillId="0" borderId="0"/>
    <xf numFmtId="0" fontId="2" fillId="0" borderId="0"/>
    <xf numFmtId="0" fontId="4" fillId="0" borderId="0"/>
    <xf numFmtId="0" fontId="19" fillId="0" borderId="0">
      <alignment horizontal="center" vertical="center"/>
    </xf>
    <xf numFmtId="0" fontId="21" fillId="0" borderId="0">
      <alignment horizontal="center" vertical="center"/>
    </xf>
    <xf numFmtId="49" fontId="21" fillId="0" borderId="0">
      <alignment horizontal="center" vertical="center"/>
    </xf>
    <xf numFmtId="49" fontId="19" fillId="0" borderId="0">
      <alignment horizontal="center" vertical="center"/>
    </xf>
    <xf numFmtId="44" fontId="4" fillId="0" borderId="0" applyFont="0" applyFill="0" applyBorder="0" applyAlignment="0" applyProtection="0"/>
    <xf numFmtId="49" fontId="66" fillId="0" borderId="0">
      <alignment horizontal="center" vertical="center"/>
    </xf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9" fillId="0" borderId="0">
      <alignment horizontal="center" vertical="center"/>
    </xf>
    <xf numFmtId="44" fontId="9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</cellStyleXfs>
  <cellXfs count="834">
    <xf numFmtId="0" fontId="0" fillId="0" borderId="0" xfId="0"/>
    <xf numFmtId="0" fontId="2" fillId="0" borderId="0" xfId="1"/>
    <xf numFmtId="0" fontId="3" fillId="0" borderId="0" xfId="1" applyFont="1"/>
    <xf numFmtId="0" fontId="7" fillId="0" borderId="0" xfId="1" applyFont="1" applyAlignment="1">
      <alignment vertical="center" wrapText="1"/>
    </xf>
    <xf numFmtId="3" fontId="6" fillId="2" borderId="5" xfId="2" applyNumberFormat="1" applyFont="1" applyFill="1" applyBorder="1" applyAlignment="1">
      <alignment horizontal="center" vertical="center" wrapText="1"/>
    </xf>
    <xf numFmtId="3" fontId="9" fillId="0" borderId="5" xfId="2" applyNumberFormat="1" applyFont="1" applyBorder="1" applyAlignment="1" applyProtection="1">
      <alignment vertical="center" wrapText="1"/>
      <protection locked="0"/>
    </xf>
    <xf numFmtId="3" fontId="9" fillId="4" borderId="5" xfId="2" applyNumberFormat="1" applyFont="1" applyFill="1" applyBorder="1" applyAlignment="1" applyProtection="1">
      <alignment vertical="center" wrapText="1"/>
      <protection locked="0"/>
    </xf>
    <xf numFmtId="3" fontId="6" fillId="2" borderId="6" xfId="2" applyNumberFormat="1" applyFont="1" applyFill="1" applyBorder="1" applyAlignment="1">
      <alignment vertical="center" wrapText="1"/>
    </xf>
    <xf numFmtId="0" fontId="10" fillId="0" borderId="0" xfId="1" applyFont="1" applyAlignment="1">
      <alignment vertical="center"/>
    </xf>
    <xf numFmtId="164" fontId="11" fillId="0" borderId="0" xfId="1" applyNumberFormat="1" applyFont="1" applyAlignment="1">
      <alignment horizontal="right" vertical="center"/>
    </xf>
    <xf numFmtId="164" fontId="6" fillId="0" borderId="0" xfId="2" applyNumberFormat="1" applyFont="1" applyAlignment="1">
      <alignment vertical="center" wrapText="1"/>
    </xf>
    <xf numFmtId="3" fontId="6" fillId="2" borderId="7" xfId="2" applyNumberFormat="1" applyFont="1" applyFill="1" applyBorder="1" applyAlignment="1">
      <alignment horizontal="center" vertical="center" wrapText="1"/>
    </xf>
    <xf numFmtId="3" fontId="6" fillId="2" borderId="8" xfId="2" applyNumberFormat="1" applyFont="1" applyFill="1" applyBorder="1" applyAlignment="1">
      <alignment vertical="center" wrapText="1"/>
    </xf>
    <xf numFmtId="3" fontId="6" fillId="2" borderId="9" xfId="2" applyNumberFormat="1" applyFont="1" applyFill="1" applyBorder="1" applyAlignment="1">
      <alignment vertical="center" wrapText="1"/>
    </xf>
    <xf numFmtId="0" fontId="12" fillId="0" borderId="0" xfId="1" applyFont="1" applyAlignment="1">
      <alignment vertical="center"/>
    </xf>
    <xf numFmtId="3" fontId="12" fillId="0" borderId="0" xfId="2" applyNumberFormat="1" applyFont="1" applyAlignment="1">
      <alignment vertical="center"/>
    </xf>
    <xf numFmtId="3" fontId="13" fillId="2" borderId="1" xfId="2" applyNumberFormat="1" applyFont="1" applyFill="1" applyBorder="1" applyAlignment="1">
      <alignment horizontal="center" vertical="center" wrapText="1"/>
    </xf>
    <xf numFmtId="3" fontId="12" fillId="0" borderId="0" xfId="2" applyNumberFormat="1" applyFont="1"/>
    <xf numFmtId="3" fontId="14" fillId="0" borderId="0" xfId="2" applyNumberFormat="1" applyFont="1" applyAlignment="1">
      <alignment horizontal="center" vertical="center" wrapText="1"/>
    </xf>
    <xf numFmtId="3" fontId="8" fillId="4" borderId="4" xfId="2" applyNumberFormat="1" applyFont="1" applyFill="1" applyBorder="1" applyAlignment="1">
      <alignment horizontal="center" vertical="center" wrapText="1"/>
    </xf>
    <xf numFmtId="3" fontId="6" fillId="4" borderId="6" xfId="2" applyNumberFormat="1" applyFont="1" applyFill="1" applyBorder="1" applyAlignment="1">
      <alignment vertical="center" wrapText="1"/>
    </xf>
    <xf numFmtId="3" fontId="15" fillId="0" borderId="0" xfId="2" applyNumberFormat="1" applyFont="1" applyAlignment="1">
      <alignment horizontal="center" vertical="center" wrapText="1"/>
    </xf>
    <xf numFmtId="3" fontId="7" fillId="0" borderId="0" xfId="2" applyNumberFormat="1" applyFont="1"/>
    <xf numFmtId="3" fontId="16" fillId="0" borderId="0" xfId="2" applyNumberFormat="1" applyFont="1" applyAlignment="1">
      <alignment vertical="center" wrapText="1"/>
    </xf>
    <xf numFmtId="3" fontId="16" fillId="0" borderId="0" xfId="2" applyNumberFormat="1" applyFont="1" applyAlignment="1">
      <alignment horizontal="center"/>
    </xf>
    <xf numFmtId="3" fontId="7" fillId="0" borderId="0" xfId="2" applyNumberFormat="1" applyFont="1" applyAlignment="1">
      <alignment vertical="center"/>
    </xf>
    <xf numFmtId="3" fontId="17" fillId="0" borderId="0" xfId="2" applyNumberFormat="1" applyFont="1" applyAlignment="1">
      <alignment horizontal="right" vertical="center" wrapText="1"/>
    </xf>
    <xf numFmtId="3" fontId="7" fillId="0" borderId="0" xfId="2" applyNumberFormat="1" applyFont="1" applyAlignment="1">
      <alignment horizontal="center" vertical="center" wrapText="1"/>
    </xf>
    <xf numFmtId="1" fontId="28" fillId="0" borderId="23" xfId="4" applyNumberFormat="1" applyFont="1" applyBorder="1" applyAlignment="1">
      <alignment horizontal="right" vertical="center"/>
    </xf>
    <xf numFmtId="1" fontId="29" fillId="0" borderId="24" xfId="4" applyNumberFormat="1" applyFont="1" applyBorder="1" applyAlignment="1">
      <alignment horizontal="right" vertical="center"/>
    </xf>
    <xf numFmtId="1" fontId="9" fillId="0" borderId="25" xfId="4" applyNumberFormat="1" applyFont="1" applyBorder="1" applyAlignment="1">
      <alignment horizontal="right" vertical="center"/>
    </xf>
    <xf numFmtId="3" fontId="10" fillId="0" borderId="23" xfId="2" applyNumberFormat="1" applyFont="1" applyBorder="1" applyAlignment="1">
      <alignment horizontal="center" vertical="center" wrapText="1"/>
    </xf>
    <xf numFmtId="3" fontId="10" fillId="0" borderId="24" xfId="2" applyNumberFormat="1" applyFont="1" applyBorder="1" applyAlignment="1">
      <alignment horizontal="center" vertical="center" wrapText="1"/>
    </xf>
    <xf numFmtId="3" fontId="10" fillId="0" borderId="28" xfId="2" applyNumberFormat="1" applyFont="1" applyBorder="1" applyAlignment="1">
      <alignment horizontal="center" vertical="center" wrapText="1"/>
    </xf>
    <xf numFmtId="3" fontId="9" fillId="5" borderId="5" xfId="2" applyNumberFormat="1" applyFont="1" applyFill="1" applyBorder="1" applyAlignment="1" applyProtection="1">
      <alignment vertical="center" wrapText="1"/>
      <protection locked="0"/>
    </xf>
    <xf numFmtId="3" fontId="10" fillId="0" borderId="0" xfId="2" applyNumberFormat="1" applyFont="1" applyAlignment="1">
      <alignment vertical="center" wrapText="1"/>
    </xf>
    <xf numFmtId="1" fontId="35" fillId="0" borderId="0" xfId="4" applyNumberFormat="1" applyFont="1" applyAlignment="1">
      <alignment horizontal="right" vertical="center"/>
    </xf>
    <xf numFmtId="1" fontId="36" fillId="0" borderId="0" xfId="4" applyNumberFormat="1" applyFont="1" applyAlignment="1">
      <alignment horizontal="right" vertical="center"/>
    </xf>
    <xf numFmtId="1" fontId="37" fillId="0" borderId="0" xfId="4" applyNumberFormat="1" applyFont="1" applyAlignment="1">
      <alignment horizontal="right" vertical="center"/>
    </xf>
    <xf numFmtId="1" fontId="28" fillId="0" borderId="35" xfId="4" applyNumberFormat="1" applyFont="1" applyBorder="1" applyAlignment="1">
      <alignment horizontal="right" vertical="center"/>
    </xf>
    <xf numFmtId="1" fontId="29" fillId="0" borderId="36" xfId="4" applyNumberFormat="1" applyFont="1" applyBorder="1" applyAlignment="1">
      <alignment horizontal="right" vertical="center"/>
    </xf>
    <xf numFmtId="1" fontId="9" fillId="0" borderId="38" xfId="4" applyNumberFormat="1" applyFont="1" applyBorder="1" applyAlignment="1">
      <alignment horizontal="right" vertical="center"/>
    </xf>
    <xf numFmtId="0" fontId="20" fillId="0" borderId="0" xfId="3" applyFont="1" applyAlignment="1">
      <alignment vertical="center" wrapText="1"/>
    </xf>
    <xf numFmtId="3" fontId="34" fillId="0" borderId="0" xfId="2" applyNumberFormat="1" applyFont="1" applyAlignment="1">
      <alignment vertical="center" wrapText="1"/>
    </xf>
    <xf numFmtId="3" fontId="40" fillId="0" borderId="0" xfId="2" applyNumberFormat="1" applyFont="1" applyAlignment="1">
      <alignment horizontal="right" vertical="center" wrapText="1"/>
    </xf>
    <xf numFmtId="3" fontId="40" fillId="0" borderId="0" xfId="2" applyNumberFormat="1" applyFont="1" applyAlignment="1">
      <alignment horizontal="left" vertical="center" wrapText="1"/>
    </xf>
    <xf numFmtId="0" fontId="27" fillId="0" borderId="26" xfId="4" applyFont="1" applyBorder="1" applyAlignment="1">
      <alignment horizontal="right" vertical="center"/>
    </xf>
    <xf numFmtId="0" fontId="27" fillId="0" borderId="27" xfId="4" applyFont="1" applyBorder="1" applyAlignment="1">
      <alignment horizontal="right" vertical="center"/>
    </xf>
    <xf numFmtId="0" fontId="28" fillId="8" borderId="52" xfId="5" applyNumberFormat="1" applyFont="1" applyFill="1" applyBorder="1" applyAlignment="1">
      <alignment horizontal="center" vertical="center" textRotation="90"/>
    </xf>
    <xf numFmtId="0" fontId="29" fillId="8" borderId="53" xfId="5" applyNumberFormat="1" applyFont="1" applyFill="1" applyBorder="1" applyAlignment="1">
      <alignment horizontal="center" vertical="center" textRotation="90"/>
    </xf>
    <xf numFmtId="0" fontId="9" fillId="8" borderId="54" xfId="5" applyNumberFormat="1" applyFont="1" applyFill="1" applyBorder="1" applyAlignment="1">
      <alignment horizontal="center" vertical="center" textRotation="90"/>
    </xf>
    <xf numFmtId="1" fontId="28" fillId="0" borderId="55" xfId="5" applyNumberFormat="1" applyFont="1" applyBorder="1" applyAlignment="1">
      <alignment horizontal="right" vertical="center"/>
    </xf>
    <xf numFmtId="1" fontId="29" fillId="0" borderId="56" xfId="5" applyNumberFormat="1" applyFont="1" applyBorder="1" applyAlignment="1">
      <alignment horizontal="right" vertical="center"/>
    </xf>
    <xf numFmtId="1" fontId="9" fillId="0" borderId="57" xfId="5" applyNumberFormat="1" applyFont="1" applyBorder="1" applyAlignment="1">
      <alignment horizontal="right" vertical="center"/>
    </xf>
    <xf numFmtId="1" fontId="28" fillId="0" borderId="58" xfId="5" applyNumberFormat="1" applyFont="1" applyBorder="1" applyAlignment="1">
      <alignment horizontal="right" vertical="center"/>
    </xf>
    <xf numFmtId="1" fontId="29" fillId="0" borderId="59" xfId="5" applyNumberFormat="1" applyFont="1" applyBorder="1" applyAlignment="1">
      <alignment horizontal="right" vertical="center"/>
    </xf>
    <xf numFmtId="1" fontId="9" fillId="0" borderId="60" xfId="5" applyNumberFormat="1" applyFont="1" applyBorder="1" applyAlignment="1">
      <alignment horizontal="right" vertical="center"/>
    </xf>
    <xf numFmtId="0" fontId="12" fillId="0" borderId="0" xfId="1" applyFont="1"/>
    <xf numFmtId="3" fontId="32" fillId="0" borderId="0" xfId="2" applyNumberFormat="1" applyFont="1" applyAlignment="1">
      <alignment vertical="center" wrapText="1"/>
    </xf>
    <xf numFmtId="164" fontId="9" fillId="0" borderId="0" xfId="1" applyNumberFormat="1" applyFont="1" applyAlignment="1">
      <alignment horizontal="right" indent="1"/>
    </xf>
    <xf numFmtId="0" fontId="27" fillId="0" borderId="23" xfId="4" applyFont="1" applyBorder="1">
      <alignment horizontal="center" vertical="center"/>
    </xf>
    <xf numFmtId="0" fontId="27" fillId="0" borderId="24" xfId="4" applyFont="1" applyBorder="1">
      <alignment horizontal="center" vertical="center"/>
    </xf>
    <xf numFmtId="0" fontId="27" fillId="0" borderId="28" xfId="4" applyFont="1" applyBorder="1">
      <alignment horizontal="center" vertical="center"/>
    </xf>
    <xf numFmtId="0" fontId="28" fillId="8" borderId="23" xfId="5" applyNumberFormat="1" applyFont="1" applyFill="1" applyBorder="1">
      <alignment horizontal="center" vertical="center"/>
    </xf>
    <xf numFmtId="0" fontId="29" fillId="8" borderId="24" xfId="5" applyNumberFormat="1" applyFont="1" applyFill="1" applyBorder="1">
      <alignment horizontal="center" vertical="center"/>
    </xf>
    <xf numFmtId="0" fontId="9" fillId="8" borderId="25" xfId="5" applyNumberFormat="1" applyFont="1" applyFill="1" applyBorder="1">
      <alignment horizontal="center" vertical="center"/>
    </xf>
    <xf numFmtId="0" fontId="28" fillId="0" borderId="23" xfId="5" applyNumberFormat="1" applyFont="1" applyBorder="1" applyAlignment="1">
      <alignment horizontal="right" vertical="center" indent="1"/>
    </xf>
    <xf numFmtId="10" fontId="29" fillId="0" borderId="24" xfId="5" applyNumberFormat="1" applyFont="1" applyBorder="1" applyAlignment="1">
      <alignment horizontal="right" vertical="center" indent="1"/>
    </xf>
    <xf numFmtId="1" fontId="9" fillId="0" borderId="25" xfId="5" applyNumberFormat="1" applyFont="1" applyBorder="1" applyAlignment="1">
      <alignment horizontal="right" vertical="center" indent="1"/>
    </xf>
    <xf numFmtId="1" fontId="28" fillId="0" borderId="23" xfId="5" applyNumberFormat="1" applyFont="1" applyBorder="1" applyAlignment="1">
      <alignment horizontal="right" vertical="center" indent="1"/>
    </xf>
    <xf numFmtId="1" fontId="29" fillId="0" borderId="24" xfId="5" applyNumberFormat="1" applyFont="1" applyBorder="1" applyAlignment="1">
      <alignment horizontal="right" vertical="center" indent="1"/>
    </xf>
    <xf numFmtId="164" fontId="9" fillId="0" borderId="0" xfId="1" applyNumberFormat="1" applyFont="1" applyAlignment="1">
      <alignment horizontal="right" vertical="center" indent="1"/>
    </xf>
    <xf numFmtId="1" fontId="28" fillId="0" borderId="35" xfId="5" applyNumberFormat="1" applyFont="1" applyBorder="1" applyAlignment="1">
      <alignment horizontal="right" vertical="center" indent="1"/>
    </xf>
    <xf numFmtId="1" fontId="29" fillId="0" borderId="36" xfId="5" applyNumberFormat="1" applyFont="1" applyBorder="1" applyAlignment="1">
      <alignment horizontal="right" vertical="center" indent="1"/>
    </xf>
    <xf numFmtId="1" fontId="9" fillId="0" borderId="38" xfId="5" applyNumberFormat="1" applyFont="1" applyBorder="1" applyAlignment="1">
      <alignment horizontal="right" vertical="center" indent="1"/>
    </xf>
    <xf numFmtId="1" fontId="28" fillId="0" borderId="0" xfId="5" applyNumberFormat="1" applyFont="1" applyAlignment="1">
      <alignment horizontal="right" vertical="center" indent="1"/>
    </xf>
    <xf numFmtId="1" fontId="29" fillId="0" borderId="0" xfId="5" applyNumberFormat="1" applyFont="1" applyAlignment="1">
      <alignment horizontal="right" vertical="center" indent="1"/>
    </xf>
    <xf numFmtId="1" fontId="9" fillId="0" borderId="0" xfId="5" applyNumberFormat="1" applyFont="1" applyAlignment="1">
      <alignment horizontal="right" vertical="center" indent="1"/>
    </xf>
    <xf numFmtId="1" fontId="28" fillId="0" borderId="0" xfId="5" applyNumberFormat="1" applyFont="1" applyAlignment="1">
      <alignment vertical="center"/>
    </xf>
    <xf numFmtId="1" fontId="29" fillId="0" borderId="0" xfId="5" applyNumberFormat="1" applyFont="1" applyAlignment="1">
      <alignment vertical="center"/>
    </xf>
    <xf numFmtId="1" fontId="9" fillId="0" borderId="0" xfId="5" applyNumberFormat="1" applyFont="1" applyAlignment="1">
      <alignment vertical="center"/>
    </xf>
    <xf numFmtId="0" fontId="43" fillId="0" borderId="0" xfId="1" applyFont="1"/>
    <xf numFmtId="3" fontId="9" fillId="0" borderId="5" xfId="1" applyNumberFormat="1" applyFont="1" applyBorder="1" applyAlignment="1" applyProtection="1">
      <alignment vertical="center" wrapText="1"/>
      <protection locked="0"/>
    </xf>
    <xf numFmtId="3" fontId="9" fillId="4" borderId="5" xfId="1" applyNumberFormat="1" applyFont="1" applyFill="1" applyBorder="1" applyAlignment="1" applyProtection="1">
      <alignment vertical="center" wrapText="1"/>
      <protection locked="0"/>
    </xf>
    <xf numFmtId="0" fontId="10" fillId="0" borderId="0" xfId="1" applyFont="1" applyAlignment="1">
      <alignment horizontal="right" vertical="center"/>
    </xf>
    <xf numFmtId="3" fontId="9" fillId="0" borderId="5" xfId="2" applyNumberFormat="1" applyFont="1" applyBorder="1" applyAlignment="1" applyProtection="1">
      <alignment horizontal="center" vertical="center" wrapText="1"/>
      <protection locked="0"/>
    </xf>
    <xf numFmtId="3" fontId="9" fillId="4" borderId="5" xfId="2" applyNumberFormat="1" applyFont="1" applyFill="1" applyBorder="1" applyAlignment="1" applyProtection="1">
      <alignment horizontal="center" vertical="center" wrapText="1"/>
      <protection locked="0"/>
    </xf>
    <xf numFmtId="49" fontId="9" fillId="0" borderId="70" xfId="6" applyFont="1" applyBorder="1" applyAlignment="1">
      <alignment horizontal="center" vertical="center" wrapText="1"/>
    </xf>
    <xf numFmtId="49" fontId="28" fillId="0" borderId="19" xfId="6" applyFont="1" applyBorder="1" applyAlignment="1">
      <alignment horizontal="center" vertical="center" wrapText="1"/>
    </xf>
    <xf numFmtId="49" fontId="29" fillId="0" borderId="20" xfId="6" applyFont="1" applyBorder="1" applyAlignment="1">
      <alignment horizontal="center" vertical="center" wrapText="1"/>
    </xf>
    <xf numFmtId="0" fontId="27" fillId="0" borderId="0" xfId="3" applyFont="1">
      <alignment horizontal="center" vertical="center"/>
    </xf>
    <xf numFmtId="1" fontId="9" fillId="0" borderId="71" xfId="6" applyNumberFormat="1" applyFont="1" applyBorder="1" applyAlignment="1">
      <alignment horizontal="right" vertical="center"/>
    </xf>
    <xf numFmtId="1" fontId="28" fillId="0" borderId="24" xfId="6" applyNumberFormat="1" applyFont="1" applyBorder="1" applyAlignment="1">
      <alignment horizontal="right" vertical="center"/>
    </xf>
    <xf numFmtId="164" fontId="29" fillId="0" borderId="25" xfId="6" applyNumberFormat="1" applyFont="1" applyBorder="1" applyAlignment="1">
      <alignment horizontal="right" vertical="center"/>
    </xf>
    <xf numFmtId="49" fontId="10" fillId="0" borderId="62" xfId="6" applyFont="1" applyBorder="1">
      <alignment horizontal="center" vertical="center"/>
    </xf>
    <xf numFmtId="49" fontId="10" fillId="0" borderId="63" xfId="6" applyFont="1" applyBorder="1">
      <alignment horizontal="center" vertical="center"/>
    </xf>
    <xf numFmtId="49" fontId="10" fillId="0" borderId="64" xfId="6" applyFont="1" applyBorder="1">
      <alignment horizontal="center" vertical="center"/>
    </xf>
    <xf numFmtId="0" fontId="46" fillId="0" borderId="0" xfId="3" applyFont="1" applyAlignment="1">
      <alignment vertical="center" wrapText="1"/>
    </xf>
    <xf numFmtId="0" fontId="45" fillId="0" borderId="0" xfId="4" applyFont="1" applyAlignment="1">
      <alignment vertical="center"/>
    </xf>
    <xf numFmtId="49" fontId="37" fillId="0" borderId="0" xfId="6" applyFont="1" applyAlignment="1">
      <alignment vertical="center" textRotation="90" wrapText="1"/>
    </xf>
    <xf numFmtId="1" fontId="9" fillId="8" borderId="24" xfId="6" applyNumberFormat="1" applyFont="1" applyFill="1" applyBorder="1" applyAlignment="1">
      <alignment horizontal="right" vertical="center"/>
    </xf>
    <xf numFmtId="1" fontId="28" fillId="8" borderId="24" xfId="6" applyNumberFormat="1" applyFont="1" applyFill="1" applyBorder="1" applyAlignment="1">
      <alignment horizontal="right" vertical="center"/>
    </xf>
    <xf numFmtId="164" fontId="29" fillId="8" borderId="25" xfId="6" applyNumberFormat="1" applyFont="1" applyFill="1" applyBorder="1" applyAlignment="1">
      <alignment horizontal="right" vertical="center"/>
    </xf>
    <xf numFmtId="164" fontId="37" fillId="0" borderId="0" xfId="6" applyNumberFormat="1" applyFont="1" applyAlignment="1">
      <alignment horizontal="right" vertical="center"/>
    </xf>
    <xf numFmtId="1" fontId="34" fillId="0" borderId="36" xfId="6" applyNumberFormat="1" applyFont="1" applyBorder="1" applyAlignment="1">
      <alignment horizontal="right" vertical="center"/>
    </xf>
    <xf numFmtId="1" fontId="32" fillId="0" borderId="36" xfId="6" applyNumberFormat="1" applyFont="1" applyBorder="1" applyAlignment="1">
      <alignment horizontal="right" vertical="center"/>
    </xf>
    <xf numFmtId="164" fontId="33" fillId="0" borderId="38" xfId="6" applyNumberFormat="1" applyFont="1" applyBorder="1" applyAlignment="1">
      <alignment horizontal="right" vertical="center"/>
    </xf>
    <xf numFmtId="164" fontId="48" fillId="0" borderId="0" xfId="6" applyNumberFormat="1" applyFont="1" applyAlignment="1">
      <alignment horizontal="right" vertical="center"/>
    </xf>
    <xf numFmtId="49" fontId="10" fillId="0" borderId="0" xfId="6" applyFont="1" applyAlignment="1">
      <alignment vertical="center"/>
    </xf>
    <xf numFmtId="1" fontId="9" fillId="0" borderId="0" xfId="6" applyNumberFormat="1" applyFont="1" applyAlignment="1">
      <alignment horizontal="right" vertical="center"/>
    </xf>
    <xf numFmtId="3" fontId="51" fillId="0" borderId="5" xfId="2" applyNumberFormat="1" applyFont="1" applyBorder="1" applyAlignment="1" applyProtection="1">
      <alignment vertical="center" wrapText="1"/>
      <protection locked="0"/>
    </xf>
    <xf numFmtId="3" fontId="51" fillId="4" borderId="5" xfId="2" applyNumberFormat="1" applyFont="1" applyFill="1" applyBorder="1" applyAlignment="1" applyProtection="1">
      <alignment vertical="center" wrapText="1"/>
      <protection locked="0"/>
    </xf>
    <xf numFmtId="164" fontId="28" fillId="8" borderId="23" xfId="6" applyNumberFormat="1" applyFont="1" applyFill="1" applyBorder="1" applyAlignment="1">
      <alignment horizontal="right" vertical="center"/>
    </xf>
    <xf numFmtId="164" fontId="32" fillId="0" borderId="35" xfId="6" applyNumberFormat="1" applyFont="1" applyBorder="1" applyAlignment="1">
      <alignment horizontal="right" vertical="center"/>
    </xf>
    <xf numFmtId="0" fontId="9" fillId="0" borderId="0" xfId="1" applyFont="1" applyAlignment="1">
      <alignment vertical="center"/>
    </xf>
    <xf numFmtId="164" fontId="34" fillId="0" borderId="0" xfId="1" applyNumberFormat="1" applyFont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9" fillId="0" borderId="5" xfId="2" applyFont="1" applyBorder="1" applyAlignment="1" applyProtection="1">
      <alignment vertical="center" wrapText="1"/>
      <protection locked="0"/>
    </xf>
    <xf numFmtId="0" fontId="10" fillId="0" borderId="0" xfId="5" applyNumberFormat="1" applyFont="1" applyAlignment="1">
      <alignment vertical="center"/>
    </xf>
    <xf numFmtId="0" fontId="10" fillId="0" borderId="0" xfId="5" quotePrefix="1" applyNumberFormat="1" applyFont="1">
      <alignment horizontal="center" vertical="center"/>
    </xf>
    <xf numFmtId="164" fontId="11" fillId="0" borderId="0" xfId="5" applyNumberFormat="1" applyFont="1" applyAlignment="1">
      <alignment horizontal="right" vertical="center"/>
    </xf>
    <xf numFmtId="1" fontId="10" fillId="8" borderId="62" xfId="6" applyNumberFormat="1" applyFont="1" applyFill="1" applyBorder="1" applyAlignment="1">
      <alignment horizontal="right" vertical="center"/>
    </xf>
    <xf numFmtId="1" fontId="28" fillId="8" borderId="78" xfId="6" applyNumberFormat="1" applyFont="1" applyFill="1" applyBorder="1" applyAlignment="1">
      <alignment horizontal="right" vertical="center"/>
    </xf>
    <xf numFmtId="164" fontId="28" fillId="8" borderId="28" xfId="6" applyNumberFormat="1" applyFont="1" applyFill="1" applyBorder="1" applyAlignment="1">
      <alignment horizontal="right" vertical="center"/>
    </xf>
    <xf numFmtId="1" fontId="53" fillId="8" borderId="78" xfId="6" applyNumberFormat="1" applyFont="1" applyFill="1" applyBorder="1" applyAlignment="1">
      <alignment horizontal="right" vertical="center"/>
    </xf>
    <xf numFmtId="164" fontId="53" fillId="8" borderId="28" xfId="6" applyNumberFormat="1" applyFont="1" applyFill="1" applyBorder="1" applyAlignment="1">
      <alignment horizontal="right" vertical="center"/>
    </xf>
    <xf numFmtId="1" fontId="9" fillId="8" borderId="78" xfId="6" applyNumberFormat="1" applyFont="1" applyFill="1" applyBorder="1" applyAlignment="1">
      <alignment horizontal="right" vertical="center"/>
    </xf>
    <xf numFmtId="164" fontId="9" fillId="8" borderId="25" xfId="6" applyNumberFormat="1" applyFont="1" applyFill="1" applyBorder="1" applyAlignment="1">
      <alignment horizontal="right" vertical="center"/>
    </xf>
    <xf numFmtId="0" fontId="28" fillId="0" borderId="0" xfId="5" applyNumberFormat="1" applyFont="1" applyAlignment="1">
      <alignment vertical="center"/>
    </xf>
    <xf numFmtId="0" fontId="28" fillId="0" borderId="0" xfId="5" quotePrefix="1" applyNumberFormat="1" applyFont="1">
      <alignment horizontal="center" vertical="center"/>
    </xf>
    <xf numFmtId="164" fontId="32" fillId="0" borderId="0" xfId="5" applyNumberFormat="1" applyFont="1" applyAlignment="1">
      <alignment horizontal="right" vertical="center"/>
    </xf>
    <xf numFmtId="0" fontId="29" fillId="0" borderId="0" xfId="5" applyNumberFormat="1" applyFont="1" applyAlignment="1">
      <alignment vertical="center"/>
    </xf>
    <xf numFmtId="0" fontId="29" fillId="0" borderId="0" xfId="5" quotePrefix="1" applyNumberFormat="1" applyFont="1">
      <alignment horizontal="center" vertical="center"/>
    </xf>
    <xf numFmtId="164" fontId="33" fillId="0" borderId="0" xfId="5" applyNumberFormat="1" applyFont="1" applyAlignment="1">
      <alignment horizontal="right" vertical="center"/>
    </xf>
    <xf numFmtId="1" fontId="11" fillId="0" borderId="65" xfId="6" applyNumberFormat="1" applyFont="1" applyBorder="1" applyAlignment="1">
      <alignment horizontal="right" vertical="center"/>
    </xf>
    <xf numFmtId="1" fontId="32" fillId="0" borderId="79" xfId="6" applyNumberFormat="1" applyFont="1" applyBorder="1" applyAlignment="1">
      <alignment horizontal="right" vertical="center"/>
    </xf>
    <xf numFmtId="164" fontId="32" fillId="0" borderId="37" xfId="6" applyNumberFormat="1" applyFont="1" applyBorder="1" applyAlignment="1">
      <alignment horizontal="right" vertical="center"/>
    </xf>
    <xf numFmtId="1" fontId="54" fillId="0" borderId="79" xfId="6" applyNumberFormat="1" applyFont="1" applyBorder="1" applyAlignment="1">
      <alignment horizontal="right" vertical="center"/>
    </xf>
    <xf numFmtId="164" fontId="54" fillId="0" borderId="37" xfId="6" applyNumberFormat="1" applyFont="1" applyBorder="1" applyAlignment="1">
      <alignment horizontal="right" vertical="center"/>
    </xf>
    <xf numFmtId="1" fontId="34" fillId="0" borderId="79" xfId="6" applyNumberFormat="1" applyFont="1" applyBorder="1" applyAlignment="1">
      <alignment horizontal="right" vertical="center"/>
    </xf>
    <xf numFmtId="164" fontId="34" fillId="0" borderId="38" xfId="6" applyNumberFormat="1" applyFont="1" applyBorder="1" applyAlignment="1">
      <alignment horizontal="right" vertical="center"/>
    </xf>
    <xf numFmtId="0" fontId="9" fillId="0" borderId="0" xfId="5" applyNumberFormat="1" applyFont="1" applyAlignment="1">
      <alignment vertical="center"/>
    </xf>
    <xf numFmtId="0" fontId="9" fillId="0" borderId="0" xfId="5" quotePrefix="1" applyNumberFormat="1" applyFont="1" applyAlignment="1">
      <alignment horizontal="right" vertical="center"/>
    </xf>
    <xf numFmtId="164" fontId="34" fillId="0" borderId="0" xfId="5" applyNumberFormat="1" applyFont="1" applyAlignment="1">
      <alignment horizontal="right" vertical="center"/>
    </xf>
    <xf numFmtId="165" fontId="9" fillId="12" borderId="5" xfId="2" applyNumberFormat="1" applyFont="1" applyFill="1" applyBorder="1" applyAlignment="1" applyProtection="1">
      <alignment horizontal="right" vertical="center" wrapText="1"/>
      <protection locked="0"/>
    </xf>
    <xf numFmtId="165" fontId="9" fillId="4" borderId="5" xfId="2" applyNumberFormat="1" applyFont="1" applyFill="1" applyBorder="1" applyAlignment="1" applyProtection="1">
      <alignment horizontal="right" vertical="center" wrapText="1"/>
      <protection locked="0"/>
    </xf>
    <xf numFmtId="0" fontId="46" fillId="8" borderId="0" xfId="3" applyFont="1" applyFill="1" applyAlignment="1">
      <alignment vertical="center" wrapText="1"/>
    </xf>
    <xf numFmtId="0" fontId="37" fillId="0" borderId="0" xfId="4" applyFont="1" applyAlignment="1">
      <alignment vertical="center"/>
    </xf>
    <xf numFmtId="166" fontId="9" fillId="0" borderId="5" xfId="2" applyNumberFormat="1" applyFont="1" applyBorder="1" applyAlignment="1" applyProtection="1">
      <alignment vertical="center" wrapText="1"/>
      <protection locked="0"/>
    </xf>
    <xf numFmtId="166" fontId="9" fillId="4" borderId="5" xfId="2" applyNumberFormat="1" applyFont="1" applyFill="1" applyBorder="1" applyAlignment="1" applyProtection="1">
      <alignment vertical="center" wrapText="1"/>
      <protection locked="0"/>
    </xf>
    <xf numFmtId="164" fontId="28" fillId="8" borderId="62" xfId="6" applyNumberFormat="1" applyFont="1" applyFill="1" applyBorder="1" applyAlignment="1">
      <alignment horizontal="right" vertical="center"/>
    </xf>
    <xf numFmtId="164" fontId="29" fillId="0" borderId="32" xfId="6" applyNumberFormat="1" applyFont="1" applyBorder="1" applyAlignment="1">
      <alignment horizontal="right" vertical="center"/>
    </xf>
    <xf numFmtId="164" fontId="32" fillId="0" borderId="65" xfId="6" applyNumberFormat="1" applyFont="1" applyBorder="1" applyAlignment="1">
      <alignment horizontal="right" vertical="center"/>
    </xf>
    <xf numFmtId="164" fontId="33" fillId="0" borderId="32" xfId="6" applyNumberFormat="1" applyFont="1" applyBorder="1" applyAlignment="1">
      <alignment horizontal="right" vertical="center"/>
    </xf>
    <xf numFmtId="0" fontId="27" fillId="0" borderId="0" xfId="3" applyFont="1" applyAlignment="1">
      <alignment vertical="center"/>
    </xf>
    <xf numFmtId="166" fontId="48" fillId="0" borderId="0" xfId="3" applyNumberFormat="1" applyFont="1" applyAlignment="1">
      <alignment vertical="center"/>
    </xf>
    <xf numFmtId="0" fontId="28" fillId="0" borderId="0" xfId="3" applyFont="1" applyAlignment="1">
      <alignment vertical="center"/>
    </xf>
    <xf numFmtId="0" fontId="28" fillId="0" borderId="0" xfId="3" quotePrefix="1" applyFont="1">
      <alignment horizontal="center" vertical="center"/>
    </xf>
    <xf numFmtId="164" fontId="28" fillId="0" borderId="0" xfId="3" applyNumberFormat="1" applyFont="1" applyAlignment="1">
      <alignment horizontal="right" vertical="center"/>
    </xf>
    <xf numFmtId="0" fontId="29" fillId="0" borderId="0" xfId="3" applyFont="1" applyAlignment="1">
      <alignment vertical="center"/>
    </xf>
    <xf numFmtId="0" fontId="29" fillId="0" borderId="0" xfId="3" quotePrefix="1" applyFont="1">
      <alignment horizontal="center" vertical="center"/>
    </xf>
    <xf numFmtId="164" fontId="29" fillId="0" borderId="0" xfId="3" applyNumberFormat="1" applyFont="1" applyAlignment="1">
      <alignment horizontal="right" vertical="center"/>
    </xf>
    <xf numFmtId="0" fontId="45" fillId="0" borderId="0" xfId="1" applyFont="1" applyAlignment="1">
      <alignment horizontal="center"/>
    </xf>
    <xf numFmtId="165" fontId="9" fillId="12" borderId="5" xfId="2" applyNumberFormat="1" applyFont="1" applyFill="1" applyBorder="1" applyAlignment="1" applyProtection="1">
      <alignment vertical="center" wrapText="1"/>
      <protection locked="0"/>
    </xf>
    <xf numFmtId="0" fontId="22" fillId="0" borderId="0" xfId="1" applyFont="1"/>
    <xf numFmtId="3" fontId="9" fillId="8" borderId="5" xfId="1" applyNumberFormat="1" applyFont="1" applyFill="1" applyBorder="1" applyAlignment="1" applyProtection="1">
      <alignment vertical="center" wrapText="1"/>
      <protection locked="0"/>
    </xf>
    <xf numFmtId="49" fontId="67" fillId="0" borderId="0" xfId="8" applyFont="1" applyAlignment="1">
      <alignment horizontal="left" vertical="center"/>
    </xf>
    <xf numFmtId="49" fontId="27" fillId="0" borderId="0" xfId="8" quotePrefix="1" applyFont="1">
      <alignment horizontal="center" vertical="center"/>
    </xf>
    <xf numFmtId="167" fontId="48" fillId="0" borderId="0" xfId="5" applyNumberFormat="1" applyFont="1" applyAlignment="1">
      <alignment vertical="center"/>
    </xf>
    <xf numFmtId="3" fontId="34" fillId="2" borderId="5" xfId="2" applyNumberFormat="1" applyFont="1" applyFill="1" applyBorder="1" applyAlignment="1">
      <alignment horizontal="center" vertical="center" textRotation="90"/>
    </xf>
    <xf numFmtId="3" fontId="34" fillId="2" borderId="5" xfId="2" applyNumberFormat="1" applyFont="1" applyFill="1" applyBorder="1" applyAlignment="1">
      <alignment horizontal="center" vertical="center" textRotation="90" wrapText="1" shrinkToFit="1"/>
    </xf>
    <xf numFmtId="3" fontId="34" fillId="2" borderId="5" xfId="2" applyNumberFormat="1" applyFont="1" applyFill="1" applyBorder="1" applyAlignment="1">
      <alignment horizontal="center" vertical="center" textRotation="90" wrapText="1"/>
    </xf>
    <xf numFmtId="3" fontId="34" fillId="2" borderId="6" xfId="2" applyNumberFormat="1" applyFont="1" applyFill="1" applyBorder="1" applyAlignment="1">
      <alignment horizontal="center" vertical="center" textRotation="90"/>
    </xf>
    <xf numFmtId="3" fontId="6" fillId="2" borderId="5" xfId="2" applyNumberFormat="1" applyFont="1" applyFill="1" applyBorder="1" applyAlignment="1">
      <alignment horizontal="center" vertical="center"/>
    </xf>
    <xf numFmtId="3" fontId="34" fillId="0" borderId="5" xfId="2" applyNumberFormat="1" applyFont="1" applyBorder="1" applyAlignment="1">
      <alignment vertical="center"/>
    </xf>
    <xf numFmtId="3" fontId="9" fillId="14" borderId="5" xfId="2" applyNumberFormat="1" applyFont="1" applyFill="1" applyBorder="1" applyAlignment="1" applyProtection="1">
      <alignment vertical="center" wrapText="1" shrinkToFit="1"/>
      <protection locked="0"/>
    </xf>
    <xf numFmtId="3" fontId="9" fillId="0" borderId="6" xfId="2" applyNumberFormat="1" applyFont="1" applyBorder="1" applyAlignment="1" applyProtection="1">
      <alignment vertical="center"/>
      <protection locked="0"/>
    </xf>
    <xf numFmtId="3" fontId="34" fillId="2" borderId="5" xfId="2" applyNumberFormat="1" applyFont="1" applyFill="1" applyBorder="1" applyAlignment="1">
      <alignment vertical="center"/>
    </xf>
    <xf numFmtId="3" fontId="9" fillId="2" borderId="5" xfId="2" applyNumberFormat="1" applyFont="1" applyFill="1" applyBorder="1" applyAlignment="1" applyProtection="1">
      <alignment vertical="center" wrapText="1" shrinkToFit="1"/>
      <protection locked="0"/>
    </xf>
    <xf numFmtId="3" fontId="9" fillId="2" borderId="5" xfId="2" applyNumberFormat="1" applyFont="1" applyFill="1" applyBorder="1" applyAlignment="1" applyProtection="1">
      <alignment vertical="center" wrapText="1"/>
      <protection locked="0"/>
    </xf>
    <xf numFmtId="3" fontId="9" fillId="2" borderId="6" xfId="2" applyNumberFormat="1" applyFont="1" applyFill="1" applyBorder="1" applyAlignment="1" applyProtection="1">
      <alignment vertical="center"/>
      <protection locked="0"/>
    </xf>
    <xf numFmtId="3" fontId="9" fillId="15" borderId="5" xfId="2" applyNumberFormat="1" applyFont="1" applyFill="1" applyBorder="1" applyAlignment="1">
      <alignment vertical="center" wrapText="1"/>
    </xf>
    <xf numFmtId="3" fontId="9" fillId="15" borderId="6" xfId="2" applyNumberFormat="1" applyFont="1" applyFill="1" applyBorder="1" applyAlignment="1">
      <alignment vertical="center" wrapText="1"/>
    </xf>
    <xf numFmtId="3" fontId="9" fillId="16" borderId="5" xfId="2" applyNumberFormat="1" applyFont="1" applyFill="1" applyBorder="1" applyAlignment="1">
      <alignment vertical="center"/>
    </xf>
    <xf numFmtId="3" fontId="9" fillId="2" borderId="5" xfId="2" applyNumberFormat="1" applyFont="1" applyFill="1" applyBorder="1" applyAlignment="1" applyProtection="1">
      <alignment vertical="center"/>
      <protection locked="0"/>
    </xf>
    <xf numFmtId="3" fontId="9" fillId="16" borderId="5" xfId="2" applyNumberFormat="1" applyFont="1" applyFill="1" applyBorder="1" applyAlignment="1">
      <alignment vertical="center" wrapText="1"/>
    </xf>
    <xf numFmtId="3" fontId="9" fillId="16" borderId="6" xfId="2" applyNumberFormat="1" applyFont="1" applyFill="1" applyBorder="1" applyAlignment="1">
      <alignment vertical="center" wrapText="1"/>
    </xf>
    <xf numFmtId="3" fontId="6" fillId="2" borderId="8" xfId="2" applyNumberFormat="1" applyFont="1" applyFill="1" applyBorder="1" applyAlignment="1">
      <alignment horizontal="center" vertical="center"/>
    </xf>
    <xf numFmtId="3" fontId="34" fillId="2" borderId="8" xfId="2" applyNumberFormat="1" applyFont="1" applyFill="1" applyBorder="1" applyAlignment="1">
      <alignment vertical="center"/>
    </xf>
    <xf numFmtId="3" fontId="9" fillId="16" borderId="8" xfId="2" applyNumberFormat="1" applyFont="1" applyFill="1" applyBorder="1" applyAlignment="1">
      <alignment vertical="center"/>
    </xf>
    <xf numFmtId="3" fontId="9" fillId="2" borderId="8" xfId="2" applyNumberFormat="1" applyFont="1" applyFill="1" applyBorder="1" applyAlignment="1" applyProtection="1">
      <alignment vertical="center"/>
      <protection locked="0"/>
    </xf>
    <xf numFmtId="3" fontId="9" fillId="16" borderId="8" xfId="2" applyNumberFormat="1" applyFont="1" applyFill="1" applyBorder="1" applyAlignment="1">
      <alignment vertical="center" wrapText="1"/>
    </xf>
    <xf numFmtId="3" fontId="9" fillId="16" borderId="9" xfId="2" applyNumberFormat="1" applyFont="1" applyFill="1" applyBorder="1" applyAlignment="1">
      <alignment vertical="center" wrapText="1"/>
    </xf>
    <xf numFmtId="0" fontId="2" fillId="0" borderId="0" xfId="1" applyAlignment="1">
      <alignment wrapText="1"/>
    </xf>
    <xf numFmtId="1" fontId="9" fillId="0" borderId="4" xfId="2" applyNumberFormat="1" applyFont="1" applyBorder="1" applyAlignment="1" applyProtection="1">
      <alignment horizontal="left" vertical="center" indent="2"/>
      <protection locked="0"/>
    </xf>
    <xf numFmtId="166" fontId="9" fillId="0" borderId="6" xfId="2" applyNumberFormat="1" applyFont="1" applyBorder="1" applyAlignment="1" applyProtection="1">
      <alignment vertical="center"/>
      <protection locked="0"/>
    </xf>
    <xf numFmtId="1" fontId="9" fillId="0" borderId="7" xfId="2" applyNumberFormat="1" applyFont="1" applyBorder="1" applyAlignment="1" applyProtection="1">
      <alignment horizontal="left" vertical="center" indent="2"/>
      <protection locked="0"/>
    </xf>
    <xf numFmtId="166" fontId="9" fillId="0" borderId="9" xfId="2" applyNumberFormat="1" applyFont="1" applyBorder="1" applyAlignment="1" applyProtection="1">
      <alignment vertical="center"/>
      <protection locked="0"/>
    </xf>
    <xf numFmtId="3" fontId="34" fillId="17" borderId="6" xfId="1" applyNumberFormat="1" applyFont="1" applyFill="1" applyBorder="1" applyAlignment="1">
      <alignment vertical="center" wrapText="1"/>
    </xf>
    <xf numFmtId="3" fontId="9" fillId="0" borderId="6" xfId="1" applyNumberFormat="1" applyFont="1" applyBorder="1" applyAlignment="1" applyProtection="1">
      <alignment vertical="center" wrapText="1"/>
      <protection locked="0"/>
    </xf>
    <xf numFmtId="0" fontId="9" fillId="0" borderId="0" xfId="1" applyFont="1" applyProtection="1">
      <protection locked="0"/>
    </xf>
    <xf numFmtId="0" fontId="13" fillId="0" borderId="0" xfId="1" applyFont="1" applyAlignment="1">
      <alignment vertical="center"/>
    </xf>
    <xf numFmtId="0" fontId="71" fillId="0" borderId="0" xfId="1" applyFont="1" applyAlignment="1">
      <alignment horizontal="center" vertical="center"/>
    </xf>
    <xf numFmtId="164" fontId="13" fillId="0" borderId="0" xfId="1" applyNumberFormat="1" applyFont="1" applyAlignment="1">
      <alignment vertical="center"/>
    </xf>
    <xf numFmtId="10" fontId="74" fillId="0" borderId="0" xfId="3" applyNumberFormat="1" applyFont="1">
      <alignment horizontal="center" vertical="center"/>
    </xf>
    <xf numFmtId="3" fontId="83" fillId="0" borderId="0" xfId="2" applyNumberFormat="1" applyFont="1" applyAlignment="1">
      <alignment vertical="center"/>
    </xf>
    <xf numFmtId="0" fontId="84" fillId="0" borderId="0" xfId="1" applyFont="1"/>
    <xf numFmtId="0" fontId="85" fillId="0" borderId="0" xfId="1" applyFont="1"/>
    <xf numFmtId="0" fontId="83" fillId="0" borderId="0" xfId="1" applyFont="1" applyAlignment="1">
      <alignment vertical="center"/>
    </xf>
    <xf numFmtId="1" fontId="86" fillId="0" borderId="0" xfId="4" applyNumberFormat="1" applyFont="1">
      <alignment horizontal="center" vertical="center"/>
    </xf>
    <xf numFmtId="0" fontId="86" fillId="0" borderId="0" xfId="4" applyFont="1">
      <alignment horizontal="center" vertical="center"/>
    </xf>
    <xf numFmtId="0" fontId="83" fillId="0" borderId="0" xfId="1" applyFont="1"/>
    <xf numFmtId="0" fontId="87" fillId="0" borderId="0" xfId="1" applyFont="1"/>
    <xf numFmtId="0" fontId="88" fillId="0" borderId="0" xfId="3" applyFont="1" applyAlignment="1">
      <alignment vertical="center" wrapText="1"/>
    </xf>
    <xf numFmtId="0" fontId="86" fillId="0" borderId="0" xfId="1" applyFont="1"/>
    <xf numFmtId="0" fontId="84" fillId="0" borderId="0" xfId="1" applyFont="1" applyAlignment="1">
      <alignment wrapText="1"/>
    </xf>
    <xf numFmtId="0" fontId="89" fillId="0" borderId="0" xfId="0" applyFont="1" applyAlignment="1">
      <alignment horizontal="left" vertical="center"/>
    </xf>
    <xf numFmtId="0" fontId="89" fillId="0" borderId="0" xfId="0" applyFont="1" applyAlignment="1">
      <alignment horizontal="left" vertical="center" wrapText="1"/>
    </xf>
    <xf numFmtId="3" fontId="6" fillId="2" borderId="2" xfId="2" applyNumberFormat="1" applyFont="1" applyFill="1" applyBorder="1" applyAlignment="1">
      <alignment horizontal="center" vertical="center" wrapText="1"/>
    </xf>
    <xf numFmtId="3" fontId="6" fillId="2" borderId="3" xfId="2" applyNumberFormat="1" applyFont="1" applyFill="1" applyBorder="1" applyAlignment="1">
      <alignment horizontal="center" vertical="center" textRotation="90" wrapText="1"/>
    </xf>
    <xf numFmtId="3" fontId="7" fillId="0" borderId="0" xfId="2" applyNumberFormat="1" applyFont="1" applyAlignment="1">
      <alignment horizontal="center"/>
    </xf>
    <xf numFmtId="3" fontId="9" fillId="0" borderId="5" xfId="2" applyNumberFormat="1" applyFont="1" applyBorder="1" applyAlignment="1" applyProtection="1">
      <alignment vertical="center"/>
      <protection locked="0"/>
    </xf>
    <xf numFmtId="3" fontId="9" fillId="15" borderId="5" xfId="2" applyNumberFormat="1" applyFont="1" applyFill="1" applyBorder="1" applyAlignment="1">
      <alignment vertical="center"/>
    </xf>
    <xf numFmtId="3" fontId="9" fillId="0" borderId="101" xfId="2" applyNumberFormat="1" applyFont="1" applyBorder="1" applyAlignment="1" applyProtection="1">
      <alignment vertical="center"/>
      <protection locked="0"/>
    </xf>
    <xf numFmtId="3" fontId="9" fillId="0" borderId="8" xfId="2" applyNumberFormat="1" applyFont="1" applyBorder="1" applyAlignment="1" applyProtection="1">
      <alignment vertical="center"/>
      <protection locked="0"/>
    </xf>
    <xf numFmtId="0" fontId="89" fillId="3" borderId="0" xfId="0" applyFont="1" applyFill="1" applyAlignment="1">
      <alignment horizontal="left" vertical="center"/>
    </xf>
    <xf numFmtId="3" fontId="8" fillId="5" borderId="4" xfId="2" applyNumberFormat="1" applyFont="1" applyFill="1" applyBorder="1" applyAlignment="1">
      <alignment horizontal="left" vertical="center" wrapText="1"/>
    </xf>
    <xf numFmtId="3" fontId="6" fillId="2" borderId="5" xfId="2" applyNumberFormat="1" applyFont="1" applyFill="1" applyBorder="1" applyAlignment="1">
      <alignment vertical="center" wrapText="1"/>
    </xf>
    <xf numFmtId="3" fontId="8" fillId="4" borderId="4" xfId="2" applyNumberFormat="1" applyFont="1" applyFill="1" applyBorder="1" applyAlignment="1">
      <alignment horizontal="left" vertical="center" wrapText="1"/>
    </xf>
    <xf numFmtId="3" fontId="30" fillId="2" borderId="5" xfId="2" applyNumberFormat="1" applyFont="1" applyFill="1" applyBorder="1" applyAlignment="1">
      <alignment vertical="center" wrapText="1"/>
    </xf>
    <xf numFmtId="3" fontId="30" fillId="2" borderId="6" xfId="2" applyNumberFormat="1" applyFont="1" applyFill="1" applyBorder="1" applyAlignment="1">
      <alignment vertical="center" wrapText="1"/>
    </xf>
    <xf numFmtId="3" fontId="31" fillId="0" borderId="0" xfId="2" applyNumberFormat="1" applyFont="1" applyAlignment="1">
      <alignment horizontal="center" vertical="center" wrapText="1"/>
    </xf>
    <xf numFmtId="3" fontId="30" fillId="2" borderId="8" xfId="2" applyNumberFormat="1" applyFont="1" applyFill="1" applyBorder="1" applyAlignment="1">
      <alignment vertical="center" wrapText="1"/>
    </xf>
    <xf numFmtId="3" fontId="30" fillId="2" borderId="9" xfId="2" applyNumberFormat="1" applyFont="1" applyFill="1" applyBorder="1" applyAlignment="1">
      <alignment vertical="center" wrapText="1"/>
    </xf>
    <xf numFmtId="3" fontId="32" fillId="0" borderId="0" xfId="2" applyNumberFormat="1" applyFont="1" applyAlignment="1">
      <alignment horizontal="center" vertical="center" wrapText="1"/>
    </xf>
    <xf numFmtId="3" fontId="33" fillId="0" borderId="0" xfId="2" applyNumberFormat="1" applyFont="1" applyAlignment="1">
      <alignment horizontal="center" vertical="center" wrapText="1"/>
    </xf>
    <xf numFmtId="3" fontId="34" fillId="0" borderId="0" xfId="2" applyNumberFormat="1" applyFont="1" applyAlignment="1">
      <alignment horizontal="center" vertical="center" wrapText="1"/>
    </xf>
    <xf numFmtId="3" fontId="38" fillId="0" borderId="0" xfId="2" applyNumberFormat="1" applyFont="1" applyAlignment="1">
      <alignment vertical="center" wrapText="1"/>
    </xf>
    <xf numFmtId="3" fontId="39" fillId="0" borderId="0" xfId="2" applyNumberFormat="1" applyFont="1"/>
    <xf numFmtId="3" fontId="41" fillId="0" borderId="0" xfId="2" applyNumberFormat="1" applyFont="1" applyAlignment="1">
      <alignment vertical="center" wrapText="1"/>
    </xf>
    <xf numFmtId="0" fontId="10" fillId="0" borderId="0" xfId="5" applyNumberFormat="1" applyFont="1" applyAlignment="1"/>
    <xf numFmtId="0" fontId="10" fillId="0" borderId="0" xfId="3" quotePrefix="1" applyFont="1" applyAlignment="1">
      <alignment horizontal="center" vertical="top"/>
    </xf>
    <xf numFmtId="0" fontId="28" fillId="0" borderId="0" xfId="5" applyNumberFormat="1" applyFont="1" applyAlignment="1"/>
    <xf numFmtId="0" fontId="28" fillId="0" borderId="0" xfId="5" applyNumberFormat="1" applyFont="1">
      <alignment horizontal="center" vertical="center"/>
    </xf>
    <xf numFmtId="0" fontId="29" fillId="0" borderId="0" xfId="5" applyNumberFormat="1" applyFont="1">
      <alignment horizontal="center" vertical="center"/>
    </xf>
    <xf numFmtId="3" fontId="12" fillId="0" borderId="0" xfId="2" applyNumberFormat="1" applyFont="1" applyAlignment="1">
      <alignment wrapText="1"/>
    </xf>
    <xf numFmtId="3" fontId="8" fillId="4" borderId="4" xfId="2" applyNumberFormat="1" applyFont="1" applyFill="1" applyBorder="1" applyAlignment="1">
      <alignment vertical="center" wrapText="1"/>
    </xf>
    <xf numFmtId="0" fontId="10" fillId="0" borderId="0" xfId="3" quotePrefix="1" applyFont="1">
      <alignment horizontal="center" vertical="center"/>
    </xf>
    <xf numFmtId="164" fontId="10" fillId="0" borderId="0" xfId="5" applyNumberFormat="1" applyFont="1" applyAlignment="1">
      <alignment horizontal="right" vertical="center"/>
    </xf>
    <xf numFmtId="164" fontId="28" fillId="0" borderId="0" xfId="5" applyNumberFormat="1" applyFont="1" applyAlignment="1">
      <alignment horizontal="right" vertical="center"/>
    </xf>
    <xf numFmtId="164" fontId="29" fillId="0" borderId="0" xfId="5" applyNumberFormat="1" applyFont="1" applyAlignment="1">
      <alignment horizontal="right" vertical="center"/>
    </xf>
    <xf numFmtId="3" fontId="6" fillId="2" borderId="5" xfId="1" applyNumberFormat="1" applyFont="1" applyFill="1" applyBorder="1" applyAlignment="1">
      <alignment horizontal="center" vertical="center" wrapText="1"/>
    </xf>
    <xf numFmtId="3" fontId="6" fillId="2" borderId="5" xfId="1" applyNumberFormat="1" applyFont="1" applyFill="1" applyBorder="1" applyAlignment="1">
      <alignment vertical="center" wrapText="1"/>
    </xf>
    <xf numFmtId="3" fontId="6" fillId="2" borderId="6" xfId="1" applyNumberFormat="1" applyFont="1" applyFill="1" applyBorder="1" applyAlignment="1">
      <alignment vertical="center" wrapText="1"/>
    </xf>
    <xf numFmtId="3" fontId="8" fillId="4" borderId="68" xfId="1" applyNumberFormat="1" applyFont="1" applyFill="1" applyBorder="1" applyAlignment="1">
      <alignment horizontal="left" vertical="center" wrapText="1"/>
    </xf>
    <xf numFmtId="3" fontId="6" fillId="2" borderId="7" xfId="1" applyNumberFormat="1" applyFont="1" applyFill="1" applyBorder="1" applyAlignment="1">
      <alignment horizontal="center" vertical="center" wrapText="1"/>
    </xf>
    <xf numFmtId="3" fontId="6" fillId="2" borderId="8" xfId="1" applyNumberFormat="1" applyFont="1" applyFill="1" applyBorder="1" applyAlignment="1">
      <alignment vertical="center" wrapText="1"/>
    </xf>
    <xf numFmtId="3" fontId="6" fillId="2" borderId="9" xfId="1" applyNumberFormat="1" applyFont="1" applyFill="1" applyBorder="1" applyAlignment="1">
      <alignment vertical="center" wrapText="1"/>
    </xf>
    <xf numFmtId="3" fontId="14" fillId="0" borderId="0" xfId="1" applyNumberFormat="1" applyFont="1" applyAlignment="1">
      <alignment horizontal="center" vertical="center" wrapText="1"/>
    </xf>
    <xf numFmtId="3" fontId="12" fillId="0" borderId="0" xfId="1" applyNumberFormat="1" applyFont="1"/>
    <xf numFmtId="3" fontId="8" fillId="4" borderId="4" xfId="1" applyNumberFormat="1" applyFont="1" applyFill="1" applyBorder="1" applyAlignment="1">
      <alignment horizontal="center" vertical="center" wrapText="1"/>
    </xf>
    <xf numFmtId="0" fontId="10" fillId="0" borderId="0" xfId="5" applyNumberFormat="1" applyFont="1" applyAlignment="1">
      <alignment vertical="center" wrapText="1"/>
    </xf>
    <xf numFmtId="164" fontId="11" fillId="0" borderId="0" xfId="5" applyNumberFormat="1" applyFont="1" applyAlignment="1">
      <alignment vertical="center" wrapText="1"/>
    </xf>
    <xf numFmtId="3" fontId="6" fillId="2" borderId="6" xfId="2" applyNumberFormat="1" applyFont="1" applyFill="1" applyBorder="1" applyAlignment="1">
      <alignment horizontal="center" vertical="center" wrapText="1"/>
    </xf>
    <xf numFmtId="3" fontId="6" fillId="2" borderId="8" xfId="2" applyNumberFormat="1" applyFont="1" applyFill="1" applyBorder="1" applyAlignment="1">
      <alignment horizontal="center" vertical="center" wrapText="1"/>
    </xf>
    <xf numFmtId="3" fontId="6" fillId="2" borderId="9" xfId="2" applyNumberFormat="1" applyFont="1" applyFill="1" applyBorder="1" applyAlignment="1">
      <alignment horizontal="center" vertical="center" wrapText="1"/>
    </xf>
    <xf numFmtId="0" fontId="34" fillId="0" borderId="0" xfId="1" applyFont="1" applyAlignment="1">
      <alignment vertical="center" wrapText="1"/>
    </xf>
    <xf numFmtId="0" fontId="32" fillId="0" borderId="0" xfId="1" applyFont="1" applyAlignment="1">
      <alignment vertical="center" textRotation="90" wrapText="1"/>
    </xf>
    <xf numFmtId="0" fontId="11" fillId="0" borderId="0" xfId="1" applyFont="1" applyAlignment="1">
      <alignment vertical="center" textRotation="90" wrapText="1"/>
    </xf>
    <xf numFmtId="0" fontId="34" fillId="0" borderId="0" xfId="1" applyFont="1" applyAlignment="1">
      <alignment vertical="center" textRotation="90" wrapText="1"/>
    </xf>
    <xf numFmtId="3" fontId="6" fillId="9" borderId="5" xfId="2" applyNumberFormat="1" applyFont="1" applyFill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3" fontId="28" fillId="0" borderId="0" xfId="1" applyNumberFormat="1" applyFont="1" applyAlignment="1">
      <alignment horizontal="right" vertical="center" wrapText="1"/>
    </xf>
    <xf numFmtId="3" fontId="10" fillId="0" borderId="0" xfId="1" applyNumberFormat="1" applyFont="1" applyAlignment="1">
      <alignment horizontal="right" vertical="center" wrapText="1"/>
    </xf>
    <xf numFmtId="164" fontId="9" fillId="0" borderId="0" xfId="1" applyNumberFormat="1" applyFont="1" applyAlignment="1">
      <alignment horizontal="right" vertical="center" wrapText="1"/>
    </xf>
    <xf numFmtId="0" fontId="9" fillId="0" borderId="0" xfId="3" applyFont="1" applyAlignment="1">
      <alignment horizontal="left" vertical="center"/>
    </xf>
    <xf numFmtId="0" fontId="27" fillId="0" borderId="0" xfId="3" applyFont="1" applyAlignment="1">
      <alignment horizontal="right" vertical="center"/>
    </xf>
    <xf numFmtId="0" fontId="9" fillId="0" borderId="0" xfId="3" applyFont="1" applyAlignment="1">
      <alignment horizontal="left" vertical="top"/>
    </xf>
    <xf numFmtId="0" fontId="27" fillId="0" borderId="0" xfId="3" applyFont="1" applyAlignment="1">
      <alignment horizontal="right" vertical="top"/>
    </xf>
    <xf numFmtId="3" fontId="32" fillId="0" borderId="0" xfId="1" applyNumberFormat="1" applyFont="1" applyAlignment="1">
      <alignment horizontal="right" vertical="center" wrapText="1"/>
    </xf>
    <xf numFmtId="3" fontId="11" fillId="0" borderId="0" xfId="1" applyNumberFormat="1" applyFont="1" applyAlignment="1">
      <alignment horizontal="right" vertical="center" wrapText="1"/>
    </xf>
    <xf numFmtId="3" fontId="16" fillId="0" borderId="0" xfId="2" applyNumberFormat="1" applyFont="1" applyAlignment="1">
      <alignment vertical="center"/>
    </xf>
    <xf numFmtId="3" fontId="16" fillId="0" borderId="0" xfId="2" applyNumberFormat="1" applyFont="1"/>
    <xf numFmtId="0" fontId="12" fillId="0" borderId="0" xfId="2" applyFont="1" applyAlignment="1">
      <alignment vertical="center"/>
    </xf>
    <xf numFmtId="3" fontId="6" fillId="2" borderId="7" xfId="2" applyNumberFormat="1" applyFont="1" applyFill="1" applyBorder="1" applyAlignment="1">
      <alignment vertical="center" wrapText="1"/>
    </xf>
    <xf numFmtId="0" fontId="28" fillId="0" borderId="0" xfId="5" applyNumberFormat="1" applyFont="1" applyAlignment="1">
      <alignment horizontal="left" vertical="center"/>
    </xf>
    <xf numFmtId="0" fontId="49" fillId="0" borderId="0" xfId="1" applyFont="1" applyAlignment="1">
      <alignment vertical="center"/>
    </xf>
    <xf numFmtId="0" fontId="28" fillId="0" borderId="0" xfId="3" applyFont="1">
      <alignment horizontal="center" vertical="center"/>
    </xf>
    <xf numFmtId="0" fontId="28" fillId="0" borderId="0" xfId="5" applyNumberFormat="1" applyFont="1" applyAlignment="1">
      <alignment horizontal="right" vertical="center"/>
    </xf>
    <xf numFmtId="0" fontId="29" fillId="0" borderId="0" xfId="5" applyNumberFormat="1" applyFont="1" applyAlignment="1">
      <alignment horizontal="left" vertical="center"/>
    </xf>
    <xf numFmtId="0" fontId="50" fillId="0" borderId="0" xfId="1" applyFont="1" applyAlignment="1">
      <alignment vertical="center"/>
    </xf>
    <xf numFmtId="0" fontId="29" fillId="0" borderId="0" xfId="3" applyFont="1">
      <alignment horizontal="center" vertical="center"/>
    </xf>
    <xf numFmtId="0" fontId="29" fillId="0" borderId="0" xfId="5" applyNumberFormat="1" applyFont="1" applyAlignment="1">
      <alignment horizontal="right" vertical="center"/>
    </xf>
    <xf numFmtId="0" fontId="23" fillId="0" borderId="0" xfId="2" applyFont="1" applyAlignment="1">
      <alignment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textRotation="90" wrapText="1"/>
    </xf>
    <xf numFmtId="0" fontId="6" fillId="2" borderId="3" xfId="2" applyFont="1" applyFill="1" applyBorder="1" applyAlignment="1">
      <alignment horizontal="center" vertical="center" textRotation="90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vertical="center" wrapText="1"/>
    </xf>
    <xf numFmtId="3" fontId="12" fillId="0" borderId="0" xfId="1" applyNumberFormat="1" applyFont="1" applyAlignment="1">
      <alignment vertical="center"/>
    </xf>
    <xf numFmtId="3" fontId="30" fillId="2" borderId="5" xfId="1" applyNumberFormat="1" applyFont="1" applyFill="1" applyBorder="1" applyAlignment="1">
      <alignment vertical="center" wrapText="1"/>
    </xf>
    <xf numFmtId="3" fontId="30" fillId="10" borderId="6" xfId="1" applyNumberFormat="1" applyFont="1" applyFill="1" applyBorder="1" applyAlignment="1">
      <alignment vertical="center" wrapText="1"/>
    </xf>
    <xf numFmtId="3" fontId="30" fillId="2" borderId="8" xfId="1" applyNumberFormat="1" applyFont="1" applyFill="1" applyBorder="1" applyAlignment="1">
      <alignment vertical="center" wrapText="1"/>
    </xf>
    <xf numFmtId="3" fontId="30" fillId="2" borderId="6" xfId="1" applyNumberFormat="1" applyFont="1" applyFill="1" applyBorder="1" applyAlignment="1">
      <alignment vertical="center" wrapText="1"/>
    </xf>
    <xf numFmtId="0" fontId="2" fillId="0" borderId="0" xfId="1" applyAlignment="1">
      <alignment horizontal="center" vertical="center"/>
    </xf>
    <xf numFmtId="165" fontId="6" fillId="2" borderId="5" xfId="2" applyNumberFormat="1" applyFont="1" applyFill="1" applyBorder="1" applyAlignment="1">
      <alignment horizontal="right" vertical="center" wrapText="1"/>
    </xf>
    <xf numFmtId="165" fontId="6" fillId="2" borderId="6" xfId="2" applyNumberFormat="1" applyFont="1" applyFill="1" applyBorder="1" applyAlignment="1">
      <alignment horizontal="right" vertical="center" wrapText="1"/>
    </xf>
    <xf numFmtId="0" fontId="57" fillId="0" borderId="0" xfId="1" applyFont="1" applyAlignment="1">
      <alignment horizontal="right"/>
    </xf>
    <xf numFmtId="0" fontId="57" fillId="0" borderId="0" xfId="1" applyFont="1"/>
    <xf numFmtId="165" fontId="6" fillId="2" borderId="8" xfId="2" applyNumberFormat="1" applyFont="1" applyFill="1" applyBorder="1" applyAlignment="1">
      <alignment horizontal="right" vertical="center" wrapText="1"/>
    </xf>
    <xf numFmtId="165" fontId="6" fillId="2" borderId="9" xfId="2" applyNumberFormat="1" applyFont="1" applyFill="1" applyBorder="1" applyAlignment="1">
      <alignment horizontal="right" vertical="center" wrapText="1"/>
    </xf>
    <xf numFmtId="3" fontId="23" fillId="0" borderId="0" xfId="2" applyNumberFormat="1" applyFont="1" applyAlignment="1">
      <alignment vertical="center" wrapText="1"/>
    </xf>
    <xf numFmtId="166" fontId="6" fillId="2" borderId="5" xfId="2" applyNumberFormat="1" applyFont="1" applyFill="1" applyBorder="1" applyAlignment="1">
      <alignment vertical="center" wrapText="1"/>
    </xf>
    <xf numFmtId="166" fontId="6" fillId="2" borderId="6" xfId="2" applyNumberFormat="1" applyFont="1" applyFill="1" applyBorder="1" applyAlignment="1">
      <alignment vertical="center" wrapText="1"/>
    </xf>
    <xf numFmtId="164" fontId="9" fillId="0" borderId="0" xfId="1" applyNumberFormat="1" applyFont="1"/>
    <xf numFmtId="166" fontId="6" fillId="2" borderId="8" xfId="2" applyNumberFormat="1" applyFont="1" applyFill="1" applyBorder="1" applyAlignment="1">
      <alignment vertical="center" wrapText="1"/>
    </xf>
    <xf numFmtId="166" fontId="6" fillId="2" borderId="9" xfId="2" applyNumberFormat="1" applyFont="1" applyFill="1" applyBorder="1" applyAlignment="1">
      <alignment vertical="center" wrapText="1"/>
    </xf>
    <xf numFmtId="3" fontId="6" fillId="2" borderId="4" xfId="2" applyNumberFormat="1" applyFont="1" applyFill="1" applyBorder="1" applyAlignment="1">
      <alignment horizontal="center" vertical="center"/>
    </xf>
    <xf numFmtId="3" fontId="6" fillId="9" borderId="4" xfId="2" applyNumberFormat="1" applyFont="1" applyFill="1" applyBorder="1" applyAlignment="1">
      <alignment horizontal="center" vertical="center"/>
    </xf>
    <xf numFmtId="3" fontId="6" fillId="9" borderId="5" xfId="2" applyNumberFormat="1" applyFont="1" applyFill="1" applyBorder="1" applyAlignment="1">
      <alignment horizontal="center" vertical="center" textRotation="90" wrapText="1"/>
    </xf>
    <xf numFmtId="3" fontId="59" fillId="0" borderId="0" xfId="2" applyNumberFormat="1" applyFont="1" applyAlignment="1">
      <alignment vertical="center"/>
    </xf>
    <xf numFmtId="3" fontId="6" fillId="2" borderId="7" xfId="2" applyNumberFormat="1" applyFont="1" applyFill="1" applyBorder="1" applyAlignment="1">
      <alignment horizontal="center" vertical="center"/>
    </xf>
    <xf numFmtId="165" fontId="6" fillId="2" borderId="8" xfId="2" applyNumberFormat="1" applyFont="1" applyFill="1" applyBorder="1" applyAlignment="1">
      <alignment vertical="center" wrapText="1"/>
    </xf>
    <xf numFmtId="3" fontId="60" fillId="0" borderId="0" xfId="1" applyNumberFormat="1" applyFont="1" applyAlignment="1">
      <alignment vertical="center"/>
    </xf>
    <xf numFmtId="3" fontId="61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3" fontId="64" fillId="0" borderId="0" xfId="1" applyNumberFormat="1" applyFont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3" fontId="8" fillId="9" borderId="2" xfId="1" applyNumberFormat="1" applyFont="1" applyFill="1" applyBorder="1" applyAlignment="1">
      <alignment horizontal="center" vertical="center" wrapText="1"/>
    </xf>
    <xf numFmtId="3" fontId="6" fillId="2" borderId="3" xfId="1" applyNumberFormat="1" applyFont="1" applyFill="1" applyBorder="1" applyAlignment="1">
      <alignment horizontal="center" vertical="center" wrapText="1"/>
    </xf>
    <xf numFmtId="3" fontId="65" fillId="9" borderId="6" xfId="1" applyNumberFormat="1" applyFont="1" applyFill="1" applyBorder="1" applyAlignment="1">
      <alignment vertical="center" wrapText="1"/>
    </xf>
    <xf numFmtId="0" fontId="34" fillId="0" borderId="0" xfId="1" applyFont="1" applyAlignment="1">
      <alignment horizontal="left"/>
    </xf>
    <xf numFmtId="3" fontId="9" fillId="0" borderId="0" xfId="1" applyNumberFormat="1" applyFont="1" applyAlignment="1">
      <alignment vertical="center" wrapText="1"/>
    </xf>
    <xf numFmtId="3" fontId="62" fillId="0" borderId="0" xfId="1" applyNumberFormat="1" applyFont="1" applyAlignment="1">
      <alignment vertical="center" wrapText="1"/>
    </xf>
    <xf numFmtId="3" fontId="34" fillId="0" borderId="0" xfId="1" applyNumberFormat="1" applyFont="1" applyAlignment="1">
      <alignment vertical="center" wrapText="1"/>
    </xf>
    <xf numFmtId="3" fontId="52" fillId="0" borderId="0" xfId="1" applyNumberFormat="1" applyFont="1" applyAlignment="1">
      <alignment vertical="center" wrapText="1"/>
    </xf>
    <xf numFmtId="3" fontId="8" fillId="4" borderId="7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3" fontId="60" fillId="0" borderId="0" xfId="2" applyNumberFormat="1" applyFont="1" applyAlignment="1">
      <alignment vertical="center" wrapText="1"/>
    </xf>
    <xf numFmtId="3" fontId="13" fillId="2" borderId="3" xfId="2" applyNumberFormat="1" applyFont="1" applyFill="1" applyBorder="1" applyAlignment="1">
      <alignment horizontal="center" vertical="center" wrapText="1"/>
    </xf>
    <xf numFmtId="3" fontId="34" fillId="2" borderId="6" xfId="2" applyNumberFormat="1" applyFont="1" applyFill="1" applyBorder="1" applyAlignment="1">
      <alignment vertical="center"/>
    </xf>
    <xf numFmtId="3" fontId="13" fillId="2" borderId="4" xfId="2" applyNumberFormat="1" applyFont="1" applyFill="1" applyBorder="1" applyAlignment="1">
      <alignment horizontal="center" vertical="center" wrapText="1"/>
    </xf>
    <xf numFmtId="3" fontId="12" fillId="0" borderId="0" xfId="2" applyNumberFormat="1" applyFont="1" applyAlignment="1">
      <alignment vertical="center" readingOrder="1"/>
    </xf>
    <xf numFmtId="167" fontId="12" fillId="0" borderId="0" xfId="2" applyNumberFormat="1" applyFont="1" applyAlignment="1">
      <alignment vertical="center"/>
    </xf>
    <xf numFmtId="3" fontId="6" fillId="2" borderId="2" xfId="1" applyNumberFormat="1" applyFont="1" applyFill="1" applyBorder="1" applyAlignment="1">
      <alignment horizontal="center" vertical="center" wrapText="1"/>
    </xf>
    <xf numFmtId="3" fontId="6" fillId="17" borderId="3" xfId="1" applyNumberFormat="1" applyFont="1" applyFill="1" applyBorder="1" applyAlignment="1">
      <alignment horizontal="center" vertical="center" wrapText="1"/>
    </xf>
    <xf numFmtId="3" fontId="65" fillId="2" borderId="8" xfId="1" applyNumberFormat="1" applyFont="1" applyFill="1" applyBorder="1" applyAlignment="1">
      <alignment vertical="center" wrapText="1"/>
    </xf>
    <xf numFmtId="3" fontId="6" fillId="2" borderId="2" xfId="1" applyNumberFormat="1" applyFont="1" applyFill="1" applyBorder="1" applyAlignment="1">
      <alignment horizontal="center" vertical="center" textRotation="90" wrapText="1"/>
    </xf>
    <xf numFmtId="3" fontId="12" fillId="0" borderId="0" xfId="1" applyNumberFormat="1" applyFont="1" applyAlignment="1">
      <alignment vertical="center" wrapText="1"/>
    </xf>
    <xf numFmtId="3" fontId="6" fillId="2" borderId="4" xfId="1" applyNumberFormat="1" applyFont="1" applyFill="1" applyBorder="1" applyAlignment="1">
      <alignment horizontal="center" vertical="center" wrapText="1"/>
    </xf>
    <xf numFmtId="3" fontId="13" fillId="9" borderId="5" xfId="1" applyNumberFormat="1" applyFont="1" applyFill="1" applyBorder="1" applyAlignment="1">
      <alignment horizontal="center" vertical="center" textRotation="90" wrapText="1"/>
    </xf>
    <xf numFmtId="3" fontId="13" fillId="9" borderId="6" xfId="1" applyNumberFormat="1" applyFont="1" applyFill="1" applyBorder="1" applyAlignment="1">
      <alignment horizontal="center" vertical="center" textRotation="90" wrapText="1"/>
    </xf>
    <xf numFmtId="3" fontId="65" fillId="2" borderId="5" xfId="1" applyNumberFormat="1" applyFont="1" applyFill="1" applyBorder="1" applyAlignment="1">
      <alignment vertical="center" wrapText="1"/>
    </xf>
    <xf numFmtId="3" fontId="55" fillId="0" borderId="0" xfId="1" applyNumberFormat="1" applyFont="1" applyAlignment="1">
      <alignment vertical="center"/>
    </xf>
    <xf numFmtId="3" fontId="72" fillId="2" borderId="9" xfId="1" applyNumberFormat="1" applyFont="1" applyFill="1" applyBorder="1" applyAlignment="1">
      <alignment vertical="center" wrapText="1"/>
    </xf>
    <xf numFmtId="3" fontId="17" fillId="0" borderId="0" xfId="1" applyNumberFormat="1" applyFont="1" applyAlignment="1">
      <alignment horizontal="right" vertical="center" wrapText="1"/>
    </xf>
    <xf numFmtId="3" fontId="8" fillId="4" borderId="110" xfId="1" applyNumberFormat="1" applyFont="1" applyFill="1" applyBorder="1" applyAlignment="1">
      <alignment horizontal="left" vertical="center" wrapText="1"/>
    </xf>
    <xf numFmtId="3" fontId="18" fillId="0" borderId="0" xfId="1" applyNumberFormat="1" applyFont="1" applyAlignment="1">
      <alignment vertical="center"/>
    </xf>
    <xf numFmtId="167" fontId="13" fillId="2" borderId="1" xfId="2" applyNumberFormat="1" applyFont="1" applyFill="1" applyBorder="1" applyAlignment="1">
      <alignment horizontal="center" vertical="center" wrapText="1"/>
    </xf>
    <xf numFmtId="0" fontId="91" fillId="0" borderId="0" xfId="1" applyFont="1" applyAlignment="1">
      <alignment horizontal="left" vertical="center"/>
    </xf>
    <xf numFmtId="0" fontId="35" fillId="0" borderId="0" xfId="1" applyFont="1" applyAlignment="1">
      <alignment vertical="center"/>
    </xf>
    <xf numFmtId="3" fontId="55" fillId="0" borderId="0" xfId="2" applyNumberFormat="1" applyFont="1" applyAlignment="1">
      <alignment vertical="center"/>
    </xf>
    <xf numFmtId="3" fontId="56" fillId="0" borderId="0" xfId="2" applyNumberFormat="1" applyFont="1" applyAlignment="1">
      <alignment horizontal="left" vertical="center" wrapText="1"/>
    </xf>
    <xf numFmtId="3" fontId="92" fillId="0" borderId="0" xfId="2" applyNumberFormat="1" applyFont="1"/>
    <xf numFmtId="3" fontId="66" fillId="0" borderId="0" xfId="2" applyNumberFormat="1" applyFont="1"/>
    <xf numFmtId="3" fontId="66" fillId="8" borderId="0" xfId="2" applyNumberFormat="1" applyFont="1" applyFill="1"/>
    <xf numFmtId="3" fontId="66" fillId="0" borderId="0" xfId="54" applyNumberFormat="1" applyFont="1"/>
    <xf numFmtId="3" fontId="66" fillId="0" borderId="0" xfId="0" applyNumberFormat="1" applyFont="1"/>
    <xf numFmtId="3" fontId="92" fillId="0" borderId="0" xfId="0" applyNumberFormat="1" applyFont="1" applyAlignment="1">
      <alignment vertical="center"/>
    </xf>
    <xf numFmtId="3" fontId="66" fillId="0" borderId="0" xfId="0" applyNumberFormat="1" applyFont="1" applyAlignment="1">
      <alignment vertical="center"/>
    </xf>
    <xf numFmtId="3" fontId="95" fillId="9" borderId="82" xfId="7" applyNumberFormat="1" applyFont="1" applyFill="1" applyBorder="1" applyAlignment="1">
      <alignment vertical="center"/>
    </xf>
    <xf numFmtId="3" fontId="95" fillId="9" borderId="83" xfId="7" applyNumberFormat="1" applyFont="1" applyFill="1" applyBorder="1" applyAlignment="1">
      <alignment vertical="center"/>
    </xf>
    <xf numFmtId="3" fontId="95" fillId="9" borderId="84" xfId="7" applyNumberFormat="1" applyFont="1" applyFill="1" applyBorder="1" applyAlignment="1">
      <alignment vertical="center"/>
    </xf>
    <xf numFmtId="3" fontId="95" fillId="2" borderId="5" xfId="0" applyNumberFormat="1" applyFont="1" applyFill="1" applyBorder="1" applyAlignment="1">
      <alignment horizontal="center" vertical="center" wrapText="1"/>
    </xf>
    <xf numFmtId="3" fontId="95" fillId="2" borderId="88" xfId="0" applyNumberFormat="1" applyFont="1" applyFill="1" applyBorder="1" applyAlignment="1">
      <alignment horizontal="center" vertical="center" wrapText="1"/>
    </xf>
    <xf numFmtId="3" fontId="93" fillId="0" borderId="0" xfId="0" applyNumberFormat="1" applyFont="1" applyAlignment="1">
      <alignment vertical="center"/>
    </xf>
    <xf numFmtId="3" fontId="92" fillId="0" borderId="0" xfId="2" applyNumberFormat="1" applyFont="1" applyAlignment="1">
      <alignment vertical="center"/>
    </xf>
    <xf numFmtId="3" fontId="98" fillId="0" borderId="0" xfId="2" applyNumberFormat="1" applyFont="1" applyAlignment="1">
      <alignment vertical="center"/>
    </xf>
    <xf numFmtId="3" fontId="99" fillId="0" borderId="0" xfId="2" applyNumberFormat="1" applyFont="1"/>
    <xf numFmtId="3" fontId="99" fillId="0" borderId="0" xfId="2" applyNumberFormat="1" applyFont="1" applyAlignment="1">
      <alignment vertical="center"/>
    </xf>
    <xf numFmtId="14" fontId="100" fillId="0" borderId="5" xfId="2" applyNumberFormat="1" applyFont="1" applyBorder="1" applyAlignment="1" applyProtection="1">
      <alignment horizontal="center" vertical="center"/>
      <protection locked="0"/>
    </xf>
    <xf numFmtId="3" fontId="101" fillId="4" borderId="148" xfId="2" applyNumberFormat="1" applyFont="1" applyFill="1" applyBorder="1" applyAlignment="1">
      <alignment horizontal="center" vertical="center"/>
    </xf>
    <xf numFmtId="3" fontId="101" fillId="4" borderId="149" xfId="2" applyNumberFormat="1" applyFont="1" applyFill="1" applyBorder="1" applyAlignment="1">
      <alignment horizontal="center" vertical="center"/>
    </xf>
    <xf numFmtId="3" fontId="101" fillId="4" borderId="150" xfId="2" applyNumberFormat="1" applyFont="1" applyFill="1" applyBorder="1" applyAlignment="1">
      <alignment horizontal="center" vertical="center"/>
    </xf>
    <xf numFmtId="3" fontId="97" fillId="0" borderId="0" xfId="2" applyNumberFormat="1" applyFont="1" applyAlignment="1">
      <alignment vertical="center"/>
    </xf>
    <xf numFmtId="3" fontId="102" fillId="0" borderId="0" xfId="2" applyNumberFormat="1" applyFont="1" applyAlignment="1">
      <alignment vertical="center"/>
    </xf>
    <xf numFmtId="3" fontId="93" fillId="0" borderId="0" xfId="0" applyNumberFormat="1" applyFont="1" applyAlignment="1">
      <alignment horizontal="left" vertical="center"/>
    </xf>
    <xf numFmtId="0" fontId="103" fillId="0" borderId="0" xfId="0" applyFont="1"/>
    <xf numFmtId="0" fontId="92" fillId="0" borderId="0" xfId="0" applyFont="1"/>
    <xf numFmtId="3" fontId="103" fillId="0" borderId="0" xfId="2" applyNumberFormat="1" applyFont="1"/>
    <xf numFmtId="167" fontId="92" fillId="0" borderId="0" xfId="2" applyNumberFormat="1" applyFont="1" applyAlignment="1">
      <alignment vertical="center"/>
    </xf>
    <xf numFmtId="3" fontId="92" fillId="0" borderId="0" xfId="0" applyNumberFormat="1" applyFont="1" applyAlignment="1">
      <alignment horizontal="left" vertical="center"/>
    </xf>
    <xf numFmtId="3" fontId="97" fillId="0" borderId="0" xfId="0" applyNumberFormat="1" applyFont="1" applyAlignment="1">
      <alignment vertical="center"/>
    </xf>
    <xf numFmtId="3" fontId="106" fillId="0" borderId="0" xfId="2" applyNumberFormat="1" applyFont="1" applyAlignment="1">
      <alignment vertical="center"/>
    </xf>
    <xf numFmtId="3" fontId="44" fillId="0" borderId="0" xfId="2" applyNumberFormat="1" applyFont="1" applyAlignment="1">
      <alignment vertical="center"/>
    </xf>
    <xf numFmtId="3" fontId="9" fillId="0" borderId="0" xfId="2" applyNumberFormat="1" applyFont="1" applyAlignment="1">
      <alignment vertical="center"/>
    </xf>
    <xf numFmtId="3" fontId="22" fillId="0" borderId="0" xfId="2" applyNumberFormat="1" applyFont="1" applyAlignment="1">
      <alignment vertical="center"/>
    </xf>
    <xf numFmtId="3" fontId="2" fillId="0" borderId="0" xfId="2" applyNumberFormat="1" applyFont="1" applyAlignment="1">
      <alignment vertical="center"/>
    </xf>
    <xf numFmtId="3" fontId="107" fillId="0" borderId="0" xfId="2" applyNumberFormat="1" applyFont="1" applyAlignment="1">
      <alignment vertical="center"/>
    </xf>
    <xf numFmtId="3" fontId="42" fillId="0" borderId="0" xfId="2" applyNumberFormat="1" applyFont="1" applyAlignment="1">
      <alignment vertical="center"/>
    </xf>
    <xf numFmtId="3" fontId="109" fillId="0" borderId="0" xfId="2" applyNumberFormat="1" applyFont="1" applyAlignment="1">
      <alignment vertical="center"/>
    </xf>
    <xf numFmtId="3" fontId="58" fillId="0" borderId="0" xfId="2" applyNumberFormat="1" applyFont="1" applyAlignment="1">
      <alignment vertical="center"/>
    </xf>
    <xf numFmtId="3" fontId="110" fillId="0" borderId="0" xfId="2" applyNumberFormat="1" applyFont="1" applyAlignment="1">
      <alignment horizontal="left" vertical="center" wrapText="1"/>
    </xf>
    <xf numFmtId="0" fontId="43" fillId="0" borderId="0" xfId="1" applyFont="1" applyAlignment="1">
      <alignment vertical="center"/>
    </xf>
    <xf numFmtId="3" fontId="2" fillId="0" borderId="0" xfId="1" applyNumberFormat="1" applyAlignment="1">
      <alignment vertical="center"/>
    </xf>
    <xf numFmtId="0" fontId="2" fillId="0" borderId="0" xfId="1" applyAlignment="1">
      <alignment vertical="center"/>
    </xf>
    <xf numFmtId="3" fontId="103" fillId="0" borderId="0" xfId="0" applyNumberFormat="1" applyFont="1" applyAlignment="1">
      <alignment vertical="center"/>
    </xf>
    <xf numFmtId="0" fontId="111" fillId="0" borderId="0" xfId="0" applyFont="1"/>
    <xf numFmtId="0" fontId="4" fillId="0" borderId="0" xfId="0" applyFont="1"/>
    <xf numFmtId="0" fontId="2" fillId="0" borderId="0" xfId="0" applyFont="1"/>
    <xf numFmtId="0" fontId="43" fillId="0" borderId="0" xfId="0" applyFont="1"/>
    <xf numFmtId="0" fontId="2" fillId="0" borderId="0" xfId="1" applyAlignment="1">
      <alignment shrinkToFit="1"/>
    </xf>
    <xf numFmtId="3" fontId="43" fillId="0" borderId="0" xfId="2" applyNumberFormat="1" applyFont="1" applyAlignment="1">
      <alignment vertical="center"/>
    </xf>
    <xf numFmtId="3" fontId="112" fillId="0" borderId="0" xfId="2" applyNumberFormat="1" applyFont="1" applyAlignment="1">
      <alignment vertical="center"/>
    </xf>
    <xf numFmtId="0" fontId="113" fillId="0" borderId="0" xfId="0" applyFont="1"/>
    <xf numFmtId="3" fontId="2" fillId="0" borderId="0" xfId="2" applyNumberFormat="1" applyFont="1" applyAlignment="1">
      <alignment vertical="center" readingOrder="1"/>
    </xf>
    <xf numFmtId="167" fontId="43" fillId="0" borderId="0" xfId="2" applyNumberFormat="1" applyFont="1" applyAlignment="1">
      <alignment vertical="center"/>
    </xf>
    <xf numFmtId="167" fontId="2" fillId="0" borderId="0" xfId="2" applyNumberFormat="1" applyFont="1" applyAlignment="1">
      <alignment vertical="center"/>
    </xf>
    <xf numFmtId="3" fontId="43" fillId="0" borderId="0" xfId="1" applyNumberFormat="1" applyFont="1" applyAlignment="1">
      <alignment vertical="center"/>
    </xf>
    <xf numFmtId="3" fontId="112" fillId="0" borderId="0" xfId="1" applyNumberFormat="1" applyFont="1" applyAlignment="1">
      <alignment vertical="center"/>
    </xf>
    <xf numFmtId="3" fontId="43" fillId="0" borderId="0" xfId="0" applyNumberFormat="1" applyFont="1" applyAlignment="1">
      <alignment horizontal="left" vertical="center"/>
    </xf>
    <xf numFmtId="0" fontId="45" fillId="0" borderId="0" xfId="1" applyFont="1" applyAlignment="1">
      <alignment vertical="center"/>
    </xf>
    <xf numFmtId="0" fontId="38" fillId="0" borderId="0" xfId="1" applyFont="1" applyAlignment="1">
      <alignment horizontal="right"/>
    </xf>
    <xf numFmtId="3" fontId="38" fillId="7" borderId="39" xfId="2" applyNumberFormat="1" applyFont="1" applyFill="1" applyBorder="1" applyAlignment="1" applyProtection="1">
      <alignment horizontal="center" vertical="center"/>
      <protection locked="0"/>
    </xf>
    <xf numFmtId="3" fontId="38" fillId="7" borderId="40" xfId="2" applyNumberFormat="1" applyFont="1" applyFill="1" applyBorder="1" applyAlignment="1">
      <alignment horizontal="center" vertical="center"/>
    </xf>
    <xf numFmtId="3" fontId="38" fillId="7" borderId="41" xfId="2" applyNumberFormat="1" applyFont="1" applyFill="1" applyBorder="1" applyAlignment="1" applyProtection="1">
      <alignment horizontal="center" vertical="center"/>
      <protection locked="0"/>
    </xf>
    <xf numFmtId="3" fontId="38" fillId="7" borderId="42" xfId="2" applyNumberFormat="1" applyFont="1" applyFill="1" applyBorder="1" applyAlignment="1">
      <alignment horizontal="center" vertical="center"/>
    </xf>
    <xf numFmtId="3" fontId="2" fillId="0" borderId="0" xfId="2" applyNumberFormat="1" applyFont="1"/>
    <xf numFmtId="3" fontId="112" fillId="0" borderId="0" xfId="1" applyNumberFormat="1" applyFont="1"/>
    <xf numFmtId="3" fontId="42" fillId="0" borderId="0" xfId="1" applyNumberFormat="1" applyFont="1"/>
    <xf numFmtId="3" fontId="112" fillId="0" borderId="0" xfId="2" applyNumberFormat="1" applyFont="1"/>
    <xf numFmtId="0" fontId="43" fillId="0" borderId="0" xfId="2" applyFont="1" applyAlignment="1">
      <alignment vertical="center"/>
    </xf>
    <xf numFmtId="0" fontId="112" fillId="0" borderId="0" xfId="2" applyFont="1" applyAlignment="1">
      <alignment vertical="center"/>
    </xf>
    <xf numFmtId="0" fontId="42" fillId="0" borderId="0" xfId="2" applyFont="1" applyAlignment="1">
      <alignment vertical="center"/>
    </xf>
    <xf numFmtId="0" fontId="112" fillId="0" borderId="0" xfId="1" applyFont="1" applyAlignment="1">
      <alignment vertical="center"/>
    </xf>
    <xf numFmtId="0" fontId="2" fillId="0" borderId="0" xfId="2" applyFont="1" applyAlignment="1">
      <alignment vertical="center"/>
    </xf>
    <xf numFmtId="0" fontId="43" fillId="0" borderId="0" xfId="2" applyFont="1"/>
    <xf numFmtId="3" fontId="45" fillId="0" borderId="0" xfId="1" applyNumberFormat="1" applyFont="1" applyAlignment="1">
      <alignment vertical="center"/>
    </xf>
    <xf numFmtId="3" fontId="117" fillId="0" borderId="0" xfId="2" applyNumberFormat="1" applyFont="1" applyAlignment="1">
      <alignment vertical="center"/>
    </xf>
    <xf numFmtId="3" fontId="103" fillId="0" borderId="0" xfId="2" applyNumberFormat="1" applyFont="1" applyAlignment="1">
      <alignment vertical="center"/>
    </xf>
    <xf numFmtId="3" fontId="118" fillId="0" borderId="0" xfId="2" applyNumberFormat="1" applyFont="1" applyAlignment="1">
      <alignment vertical="center"/>
    </xf>
    <xf numFmtId="3" fontId="119" fillId="0" borderId="0" xfId="2" applyNumberFormat="1" applyFont="1" applyAlignment="1">
      <alignment vertical="center"/>
    </xf>
    <xf numFmtId="3" fontId="2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3" fontId="43" fillId="0" borderId="0" xfId="0" applyNumberFormat="1" applyFont="1" applyAlignment="1">
      <alignment vertical="top"/>
    </xf>
    <xf numFmtId="0" fontId="125" fillId="19" borderId="154" xfId="0" applyFont="1" applyFill="1" applyBorder="1"/>
    <xf numFmtId="0" fontId="125" fillId="19" borderId="0" xfId="0" applyFont="1" applyFill="1" applyBorder="1"/>
    <xf numFmtId="0" fontId="125" fillId="19" borderId="158" xfId="0" applyFont="1" applyFill="1" applyBorder="1"/>
    <xf numFmtId="0" fontId="125" fillId="19" borderId="0" xfId="0" applyFont="1" applyFill="1" applyBorder="1" applyAlignment="1">
      <alignment horizontal="right"/>
    </xf>
    <xf numFmtId="0" fontId="125" fillId="19" borderId="159" xfId="0" applyFont="1" applyFill="1" applyBorder="1"/>
    <xf numFmtId="0" fontId="125" fillId="19" borderId="160" xfId="0" applyFont="1" applyFill="1" applyBorder="1" applyAlignment="1">
      <alignment horizontal="right"/>
    </xf>
    <xf numFmtId="0" fontId="0" fillId="19" borderId="0" xfId="0" applyFill="1"/>
    <xf numFmtId="0" fontId="125" fillId="18" borderId="0" xfId="0" applyFont="1" applyFill="1" applyBorder="1"/>
    <xf numFmtId="0" fontId="125" fillId="18" borderId="160" xfId="0" applyFont="1" applyFill="1" applyBorder="1"/>
    <xf numFmtId="0" fontId="125" fillId="18" borderId="161" xfId="0" applyFont="1" applyFill="1" applyBorder="1"/>
    <xf numFmtId="0" fontId="125" fillId="19" borderId="154" xfId="0" applyFont="1" applyFill="1" applyBorder="1" applyAlignment="1">
      <alignment vertical="top"/>
    </xf>
    <xf numFmtId="0" fontId="89" fillId="0" borderId="138" xfId="0" applyFont="1" applyBorder="1" applyAlignment="1" applyProtection="1">
      <alignment horizontal="center" vertical="top"/>
      <protection locked="0"/>
    </xf>
    <xf numFmtId="0" fontId="89" fillId="0" borderId="139" xfId="0" applyFont="1" applyBorder="1" applyAlignment="1" applyProtection="1">
      <alignment horizontal="center" vertical="top"/>
      <protection locked="0"/>
    </xf>
    <xf numFmtId="0" fontId="89" fillId="0" borderId="140" xfId="0" applyFont="1" applyBorder="1" applyAlignment="1" applyProtection="1">
      <alignment horizontal="center" vertical="top"/>
      <protection locked="0"/>
    </xf>
    <xf numFmtId="0" fontId="89" fillId="0" borderId="141" xfId="0" applyFont="1" applyBorder="1" applyAlignment="1" applyProtection="1">
      <alignment horizontal="center" vertical="top"/>
      <protection locked="0"/>
    </xf>
    <xf numFmtId="0" fontId="89" fillId="0" borderId="0" xfId="0" applyFont="1" applyAlignment="1" applyProtection="1">
      <alignment horizontal="center" vertical="top"/>
      <protection locked="0"/>
    </xf>
    <xf numFmtId="0" fontId="89" fillId="0" borderId="142" xfId="0" applyFont="1" applyBorder="1" applyAlignment="1" applyProtection="1">
      <alignment horizontal="center" vertical="top"/>
      <protection locked="0"/>
    </xf>
    <xf numFmtId="0" fontId="89" fillId="0" borderId="143" xfId="0" applyFont="1" applyBorder="1" applyAlignment="1" applyProtection="1">
      <alignment horizontal="center" vertical="top"/>
      <protection locked="0"/>
    </xf>
    <xf numFmtId="0" fontId="89" fillId="0" borderId="144" xfId="0" applyFont="1" applyBorder="1" applyAlignment="1" applyProtection="1">
      <alignment horizontal="center" vertical="top"/>
      <protection locked="0"/>
    </xf>
    <xf numFmtId="0" fontId="89" fillId="0" borderId="145" xfId="0" applyFont="1" applyBorder="1" applyAlignment="1" applyProtection="1">
      <alignment horizontal="center" vertical="top"/>
      <protection locked="0"/>
    </xf>
    <xf numFmtId="0" fontId="104" fillId="0" borderId="0" xfId="0" applyFont="1" applyAlignment="1">
      <alignment horizontal="left" vertical="center" wrapText="1"/>
    </xf>
    <xf numFmtId="0" fontId="105" fillId="0" borderId="0" xfId="0" applyFont="1" applyAlignment="1">
      <alignment horizontal="left" vertical="center" wrapText="1"/>
    </xf>
    <xf numFmtId="0" fontId="125" fillId="18" borderId="0" xfId="0" applyFont="1" applyFill="1" applyBorder="1" applyAlignment="1">
      <alignment horizontal="center"/>
    </xf>
    <xf numFmtId="0" fontId="125" fillId="18" borderId="158" xfId="0" applyFont="1" applyFill="1" applyBorder="1" applyAlignment="1">
      <alignment horizontal="center"/>
    </xf>
    <xf numFmtId="0" fontId="120" fillId="19" borderId="155" xfId="0" applyFont="1" applyFill="1" applyBorder="1" applyAlignment="1">
      <alignment horizontal="center" vertical="top" wrapText="1"/>
    </xf>
    <xf numFmtId="0" fontId="120" fillId="19" borderId="156" xfId="0" applyFont="1" applyFill="1" applyBorder="1" applyAlignment="1">
      <alignment horizontal="center" vertical="top" wrapText="1"/>
    </xf>
    <xf numFmtId="0" fontId="120" fillId="19" borderId="157" xfId="0" applyFont="1" applyFill="1" applyBorder="1" applyAlignment="1">
      <alignment horizontal="center" vertical="top" wrapText="1"/>
    </xf>
    <xf numFmtId="0" fontId="124" fillId="19" borderId="154" xfId="0" applyFont="1" applyFill="1" applyBorder="1" applyAlignment="1">
      <alignment horizontal="center" vertical="center" wrapText="1"/>
    </xf>
    <xf numFmtId="0" fontId="124" fillId="19" borderId="0" xfId="0" applyFont="1" applyFill="1" applyBorder="1" applyAlignment="1">
      <alignment horizontal="center" vertical="center" wrapText="1"/>
    </xf>
    <xf numFmtId="0" fontId="124" fillId="19" borderId="158" xfId="0" applyFont="1" applyFill="1" applyBorder="1" applyAlignment="1">
      <alignment horizontal="center" vertical="center" wrapText="1"/>
    </xf>
    <xf numFmtId="0" fontId="127" fillId="19" borderId="154" xfId="0" applyFont="1" applyFill="1" applyBorder="1" applyAlignment="1">
      <alignment horizontal="center" vertical="center" wrapText="1"/>
    </xf>
    <xf numFmtId="0" fontId="125" fillId="19" borderId="0" xfId="0" applyFont="1" applyFill="1" applyBorder="1" applyAlignment="1">
      <alignment horizontal="center" vertical="center" wrapText="1"/>
    </xf>
    <xf numFmtId="0" fontId="125" fillId="19" borderId="158" xfId="0" applyFont="1" applyFill="1" applyBorder="1" applyAlignment="1">
      <alignment horizontal="center" vertical="center" wrapText="1"/>
    </xf>
    <xf numFmtId="0" fontId="125" fillId="19" borderId="154" xfId="0" applyFont="1" applyFill="1" applyBorder="1" applyAlignment="1">
      <alignment horizontal="center" vertical="center" wrapText="1"/>
    </xf>
    <xf numFmtId="3" fontId="108" fillId="6" borderId="0" xfId="2" applyNumberFormat="1" applyFont="1" applyFill="1" applyAlignment="1">
      <alignment horizontal="center" vertical="center" wrapText="1"/>
    </xf>
    <xf numFmtId="3" fontId="2" fillId="0" borderId="0" xfId="2" applyNumberFormat="1" applyFont="1" applyAlignment="1">
      <alignment horizontal="justify" vertical="center" wrapText="1"/>
    </xf>
    <xf numFmtId="3" fontId="110" fillId="6" borderId="0" xfId="2" applyNumberFormat="1" applyFont="1" applyFill="1" applyAlignment="1">
      <alignment horizontal="center" vertical="center" wrapText="1"/>
    </xf>
    <xf numFmtId="3" fontId="6" fillId="2" borderId="85" xfId="1" applyNumberFormat="1" applyFont="1" applyFill="1" applyBorder="1" applyAlignment="1">
      <alignment horizontal="center" vertical="center" wrapText="1"/>
    </xf>
    <xf numFmtId="3" fontId="6" fillId="2" borderId="146" xfId="1" applyNumberFormat="1" applyFont="1" applyFill="1" applyBorder="1" applyAlignment="1">
      <alignment horizontal="center" vertical="center" wrapText="1"/>
    </xf>
    <xf numFmtId="3" fontId="6" fillId="2" borderId="86" xfId="1" applyNumberFormat="1" applyFont="1" applyFill="1" applyBorder="1" applyAlignment="1">
      <alignment horizontal="center" vertical="center" wrapText="1"/>
    </xf>
    <xf numFmtId="3" fontId="6" fillId="2" borderId="96" xfId="1" applyNumberFormat="1" applyFont="1" applyFill="1" applyBorder="1" applyAlignment="1">
      <alignment horizontal="center" vertical="center" wrapText="1"/>
    </xf>
    <xf numFmtId="3" fontId="6" fillId="2" borderId="97" xfId="1" applyNumberFormat="1" applyFont="1" applyFill="1" applyBorder="1" applyAlignment="1">
      <alignment horizontal="center" vertical="center" wrapText="1"/>
    </xf>
    <xf numFmtId="3" fontId="6" fillId="2" borderId="98" xfId="1" applyNumberFormat="1" applyFont="1" applyFill="1" applyBorder="1" applyAlignment="1">
      <alignment horizontal="center" vertical="center" wrapText="1"/>
    </xf>
    <xf numFmtId="3" fontId="8" fillId="9" borderId="2" xfId="1" applyNumberFormat="1" applyFont="1" applyFill="1" applyBorder="1" applyAlignment="1">
      <alignment horizontal="center" vertical="center" wrapText="1"/>
    </xf>
    <xf numFmtId="3" fontId="8" fillId="9" borderId="3" xfId="1" applyNumberFormat="1" applyFont="1" applyFill="1" applyBorder="1" applyAlignment="1">
      <alignment horizontal="center" vertical="center" wrapText="1"/>
    </xf>
    <xf numFmtId="3" fontId="62" fillId="0" borderId="0" xfId="1" applyNumberFormat="1" applyFont="1" applyAlignment="1">
      <alignment horizontal="left" vertical="center" wrapText="1"/>
    </xf>
    <xf numFmtId="167" fontId="9" fillId="0" borderId="5" xfId="9" applyNumberFormat="1" applyFont="1" applyBorder="1" applyAlignment="1" applyProtection="1">
      <alignment horizontal="right" vertical="center"/>
      <protection locked="0"/>
    </xf>
    <xf numFmtId="167" fontId="9" fillId="0" borderId="6" xfId="9" applyNumberFormat="1" applyFont="1" applyBorder="1" applyAlignment="1" applyProtection="1">
      <alignment horizontal="right" vertical="center"/>
      <protection locked="0"/>
    </xf>
    <xf numFmtId="167" fontId="9" fillId="13" borderId="100" xfId="9" applyNumberFormat="1" applyFont="1" applyFill="1" applyBorder="1" applyAlignment="1" applyProtection="1">
      <alignment horizontal="right" vertical="center"/>
    </xf>
    <xf numFmtId="167" fontId="9" fillId="13" borderId="92" xfId="9" applyNumberFormat="1" applyFont="1" applyFill="1" applyBorder="1" applyAlignment="1" applyProtection="1">
      <alignment horizontal="right" vertical="center"/>
    </xf>
    <xf numFmtId="167" fontId="9" fillId="0" borderId="100" xfId="9" applyNumberFormat="1" applyFont="1" applyBorder="1" applyAlignment="1" applyProtection="1">
      <alignment horizontal="right" vertical="center"/>
      <protection locked="0"/>
    </xf>
    <xf numFmtId="167" fontId="9" fillId="0" borderId="92" xfId="9" applyNumberFormat="1" applyFont="1" applyBorder="1" applyAlignment="1" applyProtection="1">
      <alignment horizontal="right" vertical="center"/>
      <protection locked="0"/>
    </xf>
    <xf numFmtId="3" fontId="52" fillId="3" borderId="88" xfId="2" applyNumberFormat="1" applyFont="1" applyFill="1" applyBorder="1" applyAlignment="1" applyProtection="1">
      <alignment horizontal="left" vertical="center" wrapText="1"/>
      <protection locked="0"/>
    </xf>
    <xf numFmtId="3" fontId="52" fillId="3" borderId="91" xfId="2" applyNumberFormat="1" applyFont="1" applyFill="1" applyBorder="1" applyAlignment="1" applyProtection="1">
      <alignment horizontal="left" vertical="center" wrapText="1"/>
      <protection locked="0"/>
    </xf>
    <xf numFmtId="3" fontId="52" fillId="3" borderId="92" xfId="2" applyNumberFormat="1" applyFont="1" applyFill="1" applyBorder="1" applyAlignment="1" applyProtection="1">
      <alignment horizontal="left" vertical="center" wrapText="1"/>
      <protection locked="0"/>
    </xf>
    <xf numFmtId="3" fontId="6" fillId="9" borderId="93" xfId="2" applyNumberFormat="1" applyFont="1" applyFill="1" applyBorder="1" applyAlignment="1">
      <alignment horizontal="center" vertical="center" wrapText="1"/>
    </xf>
    <xf numFmtId="3" fontId="6" fillId="9" borderId="94" xfId="2" applyNumberFormat="1" applyFont="1" applyFill="1" applyBorder="1" applyAlignment="1">
      <alignment horizontal="center" vertical="center" wrapText="1"/>
    </xf>
    <xf numFmtId="3" fontId="6" fillId="9" borderId="95" xfId="2" applyNumberFormat="1" applyFont="1" applyFill="1" applyBorder="1" applyAlignment="1">
      <alignment horizontal="center" vertical="center" wrapText="1"/>
    </xf>
    <xf numFmtId="3" fontId="6" fillId="9" borderId="1" xfId="2" applyNumberFormat="1" applyFont="1" applyFill="1" applyBorder="1" applyAlignment="1">
      <alignment horizontal="center" vertical="center"/>
    </xf>
    <xf numFmtId="3" fontId="6" fillId="9" borderId="2" xfId="2" applyNumberFormat="1" applyFont="1" applyFill="1" applyBorder="1" applyAlignment="1">
      <alignment horizontal="center" vertical="center"/>
    </xf>
    <xf numFmtId="3" fontId="6" fillId="9" borderId="3" xfId="2" applyNumberFormat="1" applyFont="1" applyFill="1" applyBorder="1" applyAlignment="1">
      <alignment horizontal="center" vertical="center"/>
    </xf>
    <xf numFmtId="3" fontId="41" fillId="2" borderId="5" xfId="2" applyNumberFormat="1" applyFont="1" applyFill="1" applyBorder="1" applyAlignment="1">
      <alignment horizontal="center" vertical="center" wrapText="1"/>
    </xf>
    <xf numFmtId="3" fontId="41" fillId="2" borderId="5" xfId="2" applyNumberFormat="1" applyFont="1" applyFill="1" applyBorder="1" applyAlignment="1">
      <alignment horizontal="center" vertical="center"/>
    </xf>
    <xf numFmtId="3" fontId="41" fillId="2" borderId="6" xfId="2" applyNumberFormat="1" applyFont="1" applyFill="1" applyBorder="1" applyAlignment="1">
      <alignment horizontal="center" vertical="center"/>
    </xf>
    <xf numFmtId="3" fontId="52" fillId="3" borderId="88" xfId="2" applyNumberFormat="1" applyFont="1" applyFill="1" applyBorder="1" applyAlignment="1" applyProtection="1">
      <alignment horizontal="center" vertical="center"/>
      <protection locked="0"/>
    </xf>
    <xf numFmtId="3" fontId="52" fillId="3" borderId="89" xfId="2" applyNumberFormat="1" applyFont="1" applyFill="1" applyBorder="1" applyAlignment="1" applyProtection="1">
      <alignment horizontal="center" vertical="center"/>
      <protection locked="0"/>
    </xf>
    <xf numFmtId="3" fontId="6" fillId="9" borderId="147" xfId="2" applyNumberFormat="1" applyFont="1" applyFill="1" applyBorder="1" applyAlignment="1">
      <alignment horizontal="center" vertical="center" wrapText="1"/>
    </xf>
    <xf numFmtId="3" fontId="6" fillId="9" borderId="151" xfId="2" applyNumberFormat="1" applyFont="1" applyFill="1" applyBorder="1" applyAlignment="1">
      <alignment horizontal="center" vertical="center" wrapText="1"/>
    </xf>
    <xf numFmtId="3" fontId="6" fillId="9" borderId="152" xfId="2" applyNumberFormat="1" applyFont="1" applyFill="1" applyBorder="1" applyAlignment="1">
      <alignment horizontal="center" vertical="center" wrapText="1"/>
    </xf>
    <xf numFmtId="3" fontId="6" fillId="9" borderId="82" xfId="2" applyNumberFormat="1" applyFont="1" applyFill="1" applyBorder="1" applyAlignment="1">
      <alignment horizontal="center" vertical="center" wrapText="1"/>
    </xf>
    <xf numFmtId="3" fontId="6" fillId="9" borderId="83" xfId="2" applyNumberFormat="1" applyFont="1" applyFill="1" applyBorder="1" applyAlignment="1">
      <alignment horizontal="center" vertical="center" wrapText="1"/>
    </xf>
    <xf numFmtId="3" fontId="6" fillId="9" borderId="153" xfId="2" applyNumberFormat="1" applyFont="1" applyFill="1" applyBorder="1" applyAlignment="1">
      <alignment horizontal="center" vertical="center" wrapText="1"/>
    </xf>
    <xf numFmtId="3" fontId="52" fillId="3" borderId="88" xfId="2" applyNumberFormat="1" applyFont="1" applyFill="1" applyBorder="1" applyAlignment="1" applyProtection="1">
      <alignment horizontal="center" vertical="center" wrapText="1"/>
      <protection locked="0"/>
    </xf>
    <xf numFmtId="3" fontId="52" fillId="3" borderId="91" xfId="2" applyNumberFormat="1" applyFont="1" applyFill="1" applyBorder="1" applyAlignment="1" applyProtection="1">
      <alignment horizontal="center" vertical="center" wrapText="1"/>
      <protection locked="0"/>
    </xf>
    <xf numFmtId="3" fontId="52" fillId="3" borderId="92" xfId="2" applyNumberFormat="1" applyFont="1" applyFill="1" applyBorder="1" applyAlignment="1" applyProtection="1">
      <alignment horizontal="center" vertical="center" wrapText="1"/>
      <protection locked="0"/>
    </xf>
    <xf numFmtId="3" fontId="13" fillId="2" borderId="1" xfId="1" applyNumberFormat="1" applyFont="1" applyFill="1" applyBorder="1" applyAlignment="1">
      <alignment horizontal="center" vertical="center" wrapText="1"/>
    </xf>
    <xf numFmtId="3" fontId="13" fillId="2" borderId="4" xfId="1" applyNumberFormat="1" applyFont="1" applyFill="1" applyBorder="1" applyAlignment="1">
      <alignment horizontal="center" vertical="center" wrapText="1"/>
    </xf>
    <xf numFmtId="3" fontId="6" fillId="2" borderId="2" xfId="1" applyNumberFormat="1" applyFont="1" applyFill="1" applyBorder="1" applyAlignment="1">
      <alignment horizontal="center" vertical="center" wrapText="1"/>
    </xf>
    <xf numFmtId="3" fontId="6" fillId="2" borderId="3" xfId="2" applyNumberFormat="1" applyFont="1" applyFill="1" applyBorder="1" applyAlignment="1">
      <alignment horizontal="center" vertical="center" textRotation="90" wrapText="1"/>
    </xf>
    <xf numFmtId="3" fontId="6" fillId="2" borderId="6" xfId="2" applyNumberFormat="1" applyFont="1" applyFill="1" applyBorder="1" applyAlignment="1">
      <alignment horizontal="center" vertical="center" textRotation="90" wrapText="1"/>
    </xf>
    <xf numFmtId="3" fontId="6" fillId="2" borderId="2" xfId="2" applyNumberFormat="1" applyFont="1" applyFill="1" applyBorder="1" applyAlignment="1">
      <alignment horizontal="center" vertical="center" wrapText="1"/>
    </xf>
    <xf numFmtId="3" fontId="6" fillId="2" borderId="1" xfId="2" applyNumberFormat="1" applyFont="1" applyFill="1" applyBorder="1" applyAlignment="1">
      <alignment horizontal="center" vertical="center" wrapText="1"/>
    </xf>
    <xf numFmtId="3" fontId="6" fillId="2" borderId="4" xfId="2" applyNumberFormat="1" applyFont="1" applyFill="1" applyBorder="1" applyAlignment="1">
      <alignment horizontal="center" vertical="center" wrapText="1"/>
    </xf>
    <xf numFmtId="3" fontId="5" fillId="0" borderId="11" xfId="2" applyNumberFormat="1" applyFont="1" applyBorder="1" applyAlignment="1">
      <alignment horizontal="left" vertical="center"/>
    </xf>
    <xf numFmtId="0" fontId="20" fillId="0" borderId="0" xfId="3" applyFont="1" applyAlignment="1">
      <alignment horizontal="center" vertical="center" wrapText="1"/>
    </xf>
    <xf numFmtId="3" fontId="10" fillId="0" borderId="23" xfId="2" applyNumberFormat="1" applyFont="1" applyBorder="1" applyAlignment="1">
      <alignment horizontal="center" vertical="center" wrapText="1"/>
    </xf>
    <xf numFmtId="3" fontId="10" fillId="0" borderId="24" xfId="2" applyNumberFormat="1" applyFont="1" applyBorder="1" applyAlignment="1">
      <alignment horizontal="center" vertical="center" wrapText="1"/>
    </xf>
    <xf numFmtId="3" fontId="10" fillId="0" borderId="28" xfId="2" applyNumberFormat="1" applyFont="1" applyBorder="1" applyAlignment="1">
      <alignment horizontal="center" vertical="center" wrapText="1"/>
    </xf>
    <xf numFmtId="0" fontId="22" fillId="0" borderId="0" xfId="4" applyFont="1">
      <alignment horizontal="center" vertical="center"/>
    </xf>
    <xf numFmtId="0" fontId="22" fillId="0" borderId="10" xfId="4" applyFont="1" applyBorder="1">
      <alignment horizontal="center" vertical="center"/>
    </xf>
    <xf numFmtId="3" fontId="23" fillId="0" borderId="11" xfId="2" applyNumberFormat="1" applyFont="1" applyBorder="1" applyAlignment="1">
      <alignment horizontal="left" vertical="center" wrapText="1"/>
    </xf>
    <xf numFmtId="3" fontId="23" fillId="0" borderId="12" xfId="2" applyNumberFormat="1" applyFont="1" applyBorder="1" applyAlignment="1">
      <alignment horizontal="left" vertical="center" wrapText="1"/>
    </xf>
    <xf numFmtId="3" fontId="24" fillId="6" borderId="13" xfId="2" applyNumberFormat="1" applyFont="1" applyFill="1" applyBorder="1" applyAlignment="1">
      <alignment horizontal="center" vertical="center" wrapText="1"/>
    </xf>
    <xf numFmtId="3" fontId="26" fillId="6" borderId="14" xfId="2" applyNumberFormat="1" applyFont="1" applyFill="1" applyBorder="1" applyAlignment="1">
      <alignment horizontal="center" vertical="center" wrapText="1"/>
    </xf>
    <xf numFmtId="3" fontId="26" fillId="6" borderId="15" xfId="2" applyNumberFormat="1" applyFont="1" applyFill="1" applyBorder="1" applyAlignment="1">
      <alignment horizontal="center" vertical="center" wrapText="1"/>
    </xf>
    <xf numFmtId="0" fontId="27" fillId="0" borderId="16" xfId="4" applyFont="1" applyBorder="1" applyAlignment="1">
      <alignment horizontal="left" vertical="center"/>
    </xf>
    <xf numFmtId="0" fontId="27" fillId="0" borderId="17" xfId="4" applyFont="1" applyBorder="1" applyAlignment="1">
      <alignment horizontal="left" vertical="center"/>
    </xf>
    <xf numFmtId="0" fontId="28" fillId="0" borderId="18" xfId="4" applyFont="1" applyBorder="1" applyAlignment="1">
      <alignment horizontal="center" vertical="center" textRotation="90"/>
    </xf>
    <xf numFmtId="0" fontId="28" fillId="0" borderId="23" xfId="4" applyFont="1" applyBorder="1" applyAlignment="1">
      <alignment horizontal="center" vertical="center" textRotation="90"/>
    </xf>
    <xf numFmtId="0" fontId="29" fillId="0" borderId="19" xfId="4" applyFont="1" applyBorder="1" applyAlignment="1">
      <alignment horizontal="center" vertical="center" textRotation="90"/>
    </xf>
    <xf numFmtId="0" fontId="29" fillId="0" borderId="24" xfId="4" applyFont="1" applyBorder="1" applyAlignment="1">
      <alignment horizontal="center" vertical="center" textRotation="90"/>
    </xf>
    <xf numFmtId="0" fontId="9" fillId="0" borderId="20" xfId="4" applyFont="1" applyBorder="1" applyAlignment="1">
      <alignment horizontal="center" vertical="center" textRotation="90"/>
    </xf>
    <xf numFmtId="0" fontId="9" fillId="0" borderId="25" xfId="4" applyFont="1" applyBorder="1" applyAlignment="1">
      <alignment horizontal="center" vertical="center" textRotation="90"/>
    </xf>
    <xf numFmtId="0" fontId="27" fillId="0" borderId="21" xfId="4" applyFont="1" applyBorder="1" applyAlignment="1">
      <alignment horizontal="right" vertical="center"/>
    </xf>
    <xf numFmtId="0" fontId="27" fillId="0" borderId="22" xfId="4" applyFont="1" applyBorder="1" applyAlignment="1">
      <alignment horizontal="right" vertical="center"/>
    </xf>
    <xf numFmtId="0" fontId="27" fillId="0" borderId="26" xfId="4" applyFont="1" applyBorder="1" applyAlignment="1">
      <alignment horizontal="right" vertical="center"/>
    </xf>
    <xf numFmtId="0" fontId="27" fillId="0" borderId="27" xfId="4" applyFont="1" applyBorder="1" applyAlignment="1">
      <alignment horizontal="right" vertical="center"/>
    </xf>
    <xf numFmtId="3" fontId="8" fillId="0" borderId="0" xfId="2" applyNumberFormat="1" applyFont="1" applyAlignment="1">
      <alignment horizontal="center" vertical="center" wrapText="1"/>
    </xf>
    <xf numFmtId="3" fontId="12" fillId="0" borderId="0" xfId="2" applyNumberFormat="1" applyFont="1" applyAlignment="1">
      <alignment wrapText="1"/>
    </xf>
    <xf numFmtId="0" fontId="27" fillId="0" borderId="29" xfId="4" applyFont="1" applyBorder="1" applyAlignment="1">
      <alignment horizontal="center" vertical="center" wrapText="1"/>
    </xf>
    <xf numFmtId="0" fontId="27" fillId="0" borderId="30" xfId="4" applyFont="1" applyBorder="1">
      <alignment horizontal="center" vertical="center"/>
    </xf>
    <xf numFmtId="0" fontId="27" fillId="0" borderId="31" xfId="4" applyFont="1" applyBorder="1">
      <alignment horizontal="center" vertical="center"/>
    </xf>
    <xf numFmtId="0" fontId="27" fillId="0" borderId="32" xfId="4" applyFont="1" applyBorder="1">
      <alignment horizontal="center" vertical="center"/>
    </xf>
    <xf numFmtId="0" fontId="27" fillId="0" borderId="0" xfId="4" applyFont="1">
      <alignment horizontal="center" vertical="center"/>
    </xf>
    <xf numFmtId="0" fontId="27" fillId="0" borderId="33" xfId="4" applyFont="1" applyBorder="1">
      <alignment horizontal="center" vertical="center"/>
    </xf>
    <xf numFmtId="0" fontId="27" fillId="0" borderId="26" xfId="4" applyFont="1" applyBorder="1">
      <alignment horizontal="center" vertical="center"/>
    </xf>
    <xf numFmtId="0" fontId="27" fillId="0" borderId="27" xfId="4" applyFont="1" applyBorder="1">
      <alignment horizontal="center" vertical="center"/>
    </xf>
    <xf numFmtId="0" fontId="27" fillId="0" borderId="34" xfId="4" applyFont="1" applyBorder="1">
      <alignment horizontal="center" vertical="center"/>
    </xf>
    <xf numFmtId="0" fontId="115" fillId="0" borderId="0" xfId="1" applyFont="1" applyAlignment="1">
      <alignment horizontal="center" vertical="center"/>
    </xf>
    <xf numFmtId="0" fontId="9" fillId="8" borderId="46" xfId="5" applyNumberFormat="1" applyFont="1" applyFill="1" applyBorder="1" applyAlignment="1">
      <alignment horizontal="center" vertical="center" textRotation="90"/>
    </xf>
    <xf numFmtId="0" fontId="9" fillId="8" borderId="50" xfId="5" applyNumberFormat="1" applyFont="1" applyFill="1" applyBorder="1" applyAlignment="1">
      <alignment horizontal="center" vertical="center" textRotation="90"/>
    </xf>
    <xf numFmtId="0" fontId="9" fillId="8" borderId="54" xfId="5" applyNumberFormat="1" applyFont="1" applyFill="1" applyBorder="1" applyAlignment="1">
      <alignment horizontal="center" vertical="center" textRotation="90"/>
    </xf>
    <xf numFmtId="0" fontId="27" fillId="0" borderId="32" xfId="4" applyFont="1" applyBorder="1" applyAlignment="1">
      <alignment horizontal="left" vertical="center"/>
    </xf>
    <xf numFmtId="0" fontId="27" fillId="0" borderId="0" xfId="4" applyFont="1" applyAlignment="1">
      <alignment horizontal="left" vertical="center"/>
    </xf>
    <xf numFmtId="0" fontId="27" fillId="0" borderId="47" xfId="4" applyFont="1" applyBorder="1" applyAlignment="1">
      <alignment horizontal="left" vertical="center"/>
    </xf>
    <xf numFmtId="0" fontId="27" fillId="0" borderId="51" xfId="4" applyFont="1" applyBorder="1" applyAlignment="1">
      <alignment horizontal="right" vertical="center"/>
    </xf>
    <xf numFmtId="0" fontId="27" fillId="0" borderId="29" xfId="4" applyFont="1" applyBorder="1" applyAlignment="1">
      <alignment horizontal="left" vertical="center"/>
    </xf>
    <xf numFmtId="0" fontId="27" fillId="0" borderId="30" xfId="4" applyFont="1" applyBorder="1" applyAlignment="1">
      <alignment horizontal="left" vertical="center"/>
    </xf>
    <xf numFmtId="0" fontId="27" fillId="0" borderId="43" xfId="4" applyFont="1" applyBorder="1" applyAlignment="1">
      <alignment horizontal="left" vertical="center"/>
    </xf>
    <xf numFmtId="3" fontId="10" fillId="0" borderId="35" xfId="2" applyNumberFormat="1" applyFont="1" applyBorder="1" applyAlignment="1">
      <alignment horizontal="center" vertical="center" wrapText="1"/>
    </xf>
    <xf numFmtId="3" fontId="10" fillId="0" borderId="36" xfId="2" applyNumberFormat="1" applyFont="1" applyBorder="1" applyAlignment="1">
      <alignment horizontal="center" vertical="center" wrapText="1"/>
    </xf>
    <xf numFmtId="3" fontId="10" fillId="0" borderId="37" xfId="2" applyNumberFormat="1" applyFont="1" applyBorder="1" applyAlignment="1">
      <alignment horizontal="center" vertical="center" wrapText="1"/>
    </xf>
    <xf numFmtId="0" fontId="28" fillId="8" borderId="44" xfId="5" applyNumberFormat="1" applyFont="1" applyFill="1" applyBorder="1" applyAlignment="1">
      <alignment horizontal="center" vertical="center" textRotation="90"/>
    </xf>
    <xf numFmtId="0" fontId="28" fillId="8" borderId="48" xfId="5" applyNumberFormat="1" applyFont="1" applyFill="1" applyBorder="1" applyAlignment="1">
      <alignment horizontal="center" vertical="center" textRotation="90"/>
    </xf>
    <xf numFmtId="0" fontId="28" fillId="8" borderId="52" xfId="5" applyNumberFormat="1" applyFont="1" applyFill="1" applyBorder="1" applyAlignment="1">
      <alignment horizontal="center" vertical="center" textRotation="90"/>
    </xf>
    <xf numFmtId="0" fontId="29" fillId="8" borderId="45" xfId="5" applyNumberFormat="1" applyFont="1" applyFill="1" applyBorder="1" applyAlignment="1">
      <alignment horizontal="center" vertical="center" textRotation="90"/>
    </xf>
    <xf numFmtId="0" fontId="29" fillId="8" borderId="49" xfId="5" applyNumberFormat="1" applyFont="1" applyFill="1" applyBorder="1" applyAlignment="1">
      <alignment horizontal="center" vertical="center" textRotation="90"/>
    </xf>
    <xf numFmtId="0" fontId="29" fillId="8" borderId="53" xfId="5" applyNumberFormat="1" applyFont="1" applyFill="1" applyBorder="1" applyAlignment="1">
      <alignment horizontal="center" vertical="center" textRotation="90"/>
    </xf>
    <xf numFmtId="0" fontId="28" fillId="8" borderId="18" xfId="5" applyNumberFormat="1" applyFont="1" applyFill="1" applyBorder="1">
      <alignment horizontal="center" vertical="center"/>
    </xf>
    <xf numFmtId="0" fontId="28" fillId="8" borderId="23" xfId="5" applyNumberFormat="1" applyFont="1" applyFill="1" applyBorder="1">
      <alignment horizontal="center" vertical="center"/>
    </xf>
    <xf numFmtId="0" fontId="29" fillId="8" borderId="19" xfId="5" applyNumberFormat="1" applyFont="1" applyFill="1" applyBorder="1">
      <alignment horizontal="center" vertical="center"/>
    </xf>
    <xf numFmtId="0" fontId="29" fillId="8" borderId="24" xfId="5" applyNumberFormat="1" applyFont="1" applyFill="1" applyBorder="1">
      <alignment horizontal="center" vertical="center"/>
    </xf>
    <xf numFmtId="0" fontId="9" fillId="8" borderId="20" xfId="5" applyNumberFormat="1" applyFont="1" applyFill="1" applyBorder="1">
      <alignment horizontal="center" vertical="center"/>
    </xf>
    <xf numFmtId="0" fontId="9" fillId="8" borderId="25" xfId="5" applyNumberFormat="1" applyFont="1" applyFill="1" applyBorder="1">
      <alignment horizontal="center" vertical="center"/>
    </xf>
    <xf numFmtId="3" fontId="10" fillId="0" borderId="23" xfId="2" applyNumberFormat="1" applyFont="1" applyBorder="1" applyAlignment="1">
      <alignment vertical="center" wrapText="1"/>
    </xf>
    <xf numFmtId="3" fontId="10" fillId="0" borderId="24" xfId="2" applyNumberFormat="1" applyFont="1" applyBorder="1" applyAlignment="1">
      <alignment vertical="center" wrapText="1"/>
    </xf>
    <xf numFmtId="3" fontId="10" fillId="0" borderId="28" xfId="2" applyNumberFormat="1" applyFont="1" applyBorder="1" applyAlignment="1">
      <alignment vertical="center" wrapText="1"/>
    </xf>
    <xf numFmtId="3" fontId="10" fillId="0" borderId="62" xfId="2" applyNumberFormat="1" applyFont="1" applyBorder="1" applyAlignment="1">
      <alignment vertical="center" wrapText="1"/>
    </xf>
    <xf numFmtId="3" fontId="10" fillId="0" borderId="63" xfId="2" applyNumberFormat="1" applyFont="1" applyBorder="1" applyAlignment="1">
      <alignment vertical="center" wrapText="1"/>
    </xf>
    <xf numFmtId="3" fontId="10" fillId="0" borderId="64" xfId="2" applyNumberFormat="1" applyFont="1" applyBorder="1" applyAlignment="1">
      <alignment vertical="center" wrapText="1"/>
    </xf>
    <xf numFmtId="3" fontId="10" fillId="0" borderId="65" xfId="2" applyNumberFormat="1" applyFont="1" applyBorder="1" applyAlignment="1">
      <alignment vertical="center" wrapText="1"/>
    </xf>
    <xf numFmtId="3" fontId="10" fillId="0" borderId="66" xfId="2" applyNumberFormat="1" applyFont="1" applyBorder="1" applyAlignment="1">
      <alignment vertical="center" wrapText="1"/>
    </xf>
    <xf numFmtId="3" fontId="10" fillId="0" borderId="67" xfId="2" applyNumberFormat="1" applyFont="1" applyBorder="1" applyAlignment="1">
      <alignment vertical="center" wrapText="1"/>
    </xf>
    <xf numFmtId="3" fontId="10" fillId="0" borderId="0" xfId="2" applyNumberFormat="1" applyFont="1" applyAlignment="1">
      <alignment horizontal="left" vertical="center" wrapText="1"/>
    </xf>
    <xf numFmtId="0" fontId="27" fillId="0" borderId="18" xfId="4" applyFont="1" applyBorder="1">
      <alignment horizontal="center" vertical="center"/>
    </xf>
    <xf numFmtId="0" fontId="27" fillId="0" borderId="19" xfId="4" applyFont="1" applyBorder="1">
      <alignment horizontal="center" vertical="center"/>
    </xf>
    <xf numFmtId="0" fontId="27" fillId="0" borderId="61" xfId="4" applyFont="1" applyBorder="1">
      <alignment horizontal="center" vertical="center"/>
    </xf>
    <xf numFmtId="0" fontId="27" fillId="0" borderId="23" xfId="4" applyFont="1" applyBorder="1">
      <alignment horizontal="center" vertical="center"/>
    </xf>
    <xf numFmtId="0" fontId="27" fillId="0" borderId="24" xfId="4" applyFont="1" applyBorder="1">
      <alignment horizontal="center" vertical="center"/>
    </xf>
    <xf numFmtId="0" fontId="27" fillId="0" borderId="28" xfId="4" applyFont="1" applyBorder="1">
      <alignment horizontal="center" vertical="center"/>
    </xf>
    <xf numFmtId="3" fontId="6" fillId="2" borderId="1" xfId="1" applyNumberFormat="1" applyFont="1" applyFill="1" applyBorder="1" applyAlignment="1">
      <alignment horizontal="center" vertical="center" wrapText="1"/>
    </xf>
    <xf numFmtId="3" fontId="6" fillId="2" borderId="4" xfId="1" applyNumberFormat="1" applyFont="1" applyFill="1" applyBorder="1" applyAlignment="1">
      <alignment horizontal="center" vertical="center" wrapText="1"/>
    </xf>
    <xf numFmtId="3" fontId="23" fillId="0" borderId="0" xfId="2" applyNumberFormat="1" applyFont="1" applyAlignment="1">
      <alignment horizontal="left" vertical="center" wrapText="1"/>
    </xf>
    <xf numFmtId="0" fontId="45" fillId="0" borderId="0" xfId="4" applyFont="1" applyAlignment="1">
      <alignment horizontal="center" vertical="center" wrapText="1"/>
    </xf>
    <xf numFmtId="3" fontId="6" fillId="9" borderId="2" xfId="2" applyNumberFormat="1" applyFont="1" applyFill="1" applyBorder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3" fontId="13" fillId="2" borderId="4" xfId="2" applyNumberFormat="1" applyFont="1" applyFill="1" applyBorder="1" applyAlignment="1">
      <alignment horizontal="center" vertical="center" wrapText="1"/>
    </xf>
    <xf numFmtId="49" fontId="10" fillId="0" borderId="62" xfId="6" applyFont="1" applyBorder="1">
      <alignment horizontal="center" vertical="center"/>
    </xf>
    <xf numFmtId="49" fontId="10" fillId="0" borderId="63" xfId="6" applyFont="1" applyBorder="1">
      <alignment horizontal="center" vertical="center"/>
    </xf>
    <xf numFmtId="49" fontId="10" fillId="0" borderId="64" xfId="6" applyFont="1" applyBorder="1">
      <alignment horizontal="center" vertical="center"/>
    </xf>
    <xf numFmtId="49" fontId="10" fillId="0" borderId="16" xfId="6" applyFont="1" applyBorder="1">
      <alignment horizontal="center" vertical="center"/>
    </xf>
    <xf numFmtId="49" fontId="10" fillId="0" borderId="17" xfId="6" applyFont="1" applyBorder="1">
      <alignment horizontal="center" vertical="center"/>
    </xf>
    <xf numFmtId="49" fontId="10" fillId="0" borderId="69" xfId="6" applyFont="1" applyBorder="1">
      <alignment horizontal="center" vertical="center"/>
    </xf>
    <xf numFmtId="0" fontId="46" fillId="0" borderId="0" xfId="3" applyFont="1" applyAlignment="1">
      <alignment horizontal="center" vertical="center" wrapText="1"/>
    </xf>
    <xf numFmtId="49" fontId="29" fillId="8" borderId="73" xfId="6" applyFont="1" applyFill="1" applyBorder="1" applyAlignment="1">
      <alignment horizontal="center" vertical="center" textRotation="90" wrapText="1"/>
    </xf>
    <xf numFmtId="49" fontId="29" fillId="8" borderId="75" xfId="6" applyFont="1" applyFill="1" applyBorder="1" applyAlignment="1">
      <alignment horizontal="center" vertical="center" textRotation="90" wrapText="1"/>
    </xf>
    <xf numFmtId="49" fontId="9" fillId="8" borderId="70" xfId="6" applyFont="1" applyFill="1" applyBorder="1" applyAlignment="1">
      <alignment horizontal="center" vertical="center" textRotation="90" wrapText="1"/>
    </xf>
    <xf numFmtId="49" fontId="9" fillId="8" borderId="71" xfId="6" applyFont="1" applyFill="1" applyBorder="1" applyAlignment="1">
      <alignment horizontal="center" vertical="center" textRotation="90" wrapText="1"/>
    </xf>
    <xf numFmtId="49" fontId="28" fillId="8" borderId="72" xfId="6" applyFont="1" applyFill="1" applyBorder="1" applyAlignment="1">
      <alignment horizontal="center" vertical="center" textRotation="90" wrapText="1"/>
    </xf>
    <xf numFmtId="49" fontId="28" fillId="8" borderId="74" xfId="6" applyFont="1" applyFill="1" applyBorder="1" applyAlignment="1">
      <alignment horizontal="center" vertical="center" textRotation="90" wrapText="1"/>
    </xf>
    <xf numFmtId="49" fontId="10" fillId="8" borderId="29" xfId="6" applyFont="1" applyFill="1" applyBorder="1">
      <alignment horizontal="center" vertical="center"/>
    </xf>
    <xf numFmtId="49" fontId="10" fillId="8" borderId="30" xfId="6" applyFont="1" applyFill="1" applyBorder="1">
      <alignment horizontal="center" vertical="center"/>
    </xf>
    <xf numFmtId="49" fontId="10" fillId="8" borderId="31" xfId="6" applyFont="1" applyFill="1" applyBorder="1">
      <alignment horizontal="center" vertical="center"/>
    </xf>
    <xf numFmtId="49" fontId="10" fillId="8" borderId="26" xfId="6" applyFont="1" applyFill="1" applyBorder="1">
      <alignment horizontal="center" vertical="center"/>
    </xf>
    <xf numFmtId="49" fontId="10" fillId="8" borderId="27" xfId="6" applyFont="1" applyFill="1" applyBorder="1">
      <alignment horizontal="center" vertical="center"/>
    </xf>
    <xf numFmtId="49" fontId="10" fillId="8" borderId="34" xfId="6" applyFont="1" applyFill="1" applyBorder="1">
      <alignment horizontal="center" vertical="center"/>
    </xf>
    <xf numFmtId="49" fontId="11" fillId="0" borderId="65" xfId="6" applyFont="1" applyBorder="1">
      <alignment horizontal="center" vertical="center"/>
    </xf>
    <xf numFmtId="49" fontId="11" fillId="0" borderId="66" xfId="6" applyFont="1" applyBorder="1">
      <alignment horizontal="center" vertical="center"/>
    </xf>
    <xf numFmtId="49" fontId="11" fillId="0" borderId="67" xfId="6" applyFont="1" applyBorder="1">
      <alignment horizontal="center" vertical="center"/>
    </xf>
    <xf numFmtId="0" fontId="45" fillId="0" borderId="0" xfId="4" applyFont="1">
      <alignment horizontal="center" vertical="center"/>
    </xf>
    <xf numFmtId="0" fontId="23" fillId="0" borderId="0" xfId="2" applyFont="1" applyAlignment="1">
      <alignment horizontal="left" vertical="center" wrapText="1"/>
    </xf>
    <xf numFmtId="49" fontId="28" fillId="8" borderId="18" xfId="6" applyFont="1" applyFill="1" applyBorder="1" applyAlignment="1">
      <alignment horizontal="center" vertical="center" wrapText="1"/>
    </xf>
    <xf numFmtId="49" fontId="28" fillId="8" borderId="23" xfId="6" applyFont="1" applyFill="1" applyBorder="1" applyAlignment="1">
      <alignment horizontal="center" vertical="center" wrapText="1"/>
    </xf>
    <xf numFmtId="49" fontId="29" fillId="8" borderId="20" xfId="6" applyFont="1" applyFill="1" applyBorder="1" applyAlignment="1">
      <alignment horizontal="center" vertical="center" wrapText="1"/>
    </xf>
    <xf numFmtId="49" fontId="29" fillId="8" borderId="25" xfId="6" applyFont="1" applyFill="1" applyBorder="1" applyAlignment="1">
      <alignment horizontal="center" vertical="center" wrapText="1"/>
    </xf>
    <xf numFmtId="49" fontId="10" fillId="8" borderId="16" xfId="6" applyFont="1" applyFill="1" applyBorder="1" applyAlignment="1">
      <alignment horizontal="center" vertical="center" textRotation="90" wrapText="1"/>
    </xf>
    <xf numFmtId="49" fontId="10" fillId="8" borderId="62" xfId="6" applyFont="1" applyFill="1" applyBorder="1" applyAlignment="1">
      <alignment horizontal="center" vertical="center" textRotation="90" wrapText="1"/>
    </xf>
    <xf numFmtId="49" fontId="28" fillId="8" borderId="77" xfId="6" applyFont="1" applyFill="1" applyBorder="1" applyAlignment="1">
      <alignment horizontal="center" vertical="center" wrapText="1"/>
    </xf>
    <xf numFmtId="49" fontId="28" fillId="8" borderId="78" xfId="6" applyFont="1" applyFill="1" applyBorder="1" applyAlignment="1">
      <alignment horizontal="center" vertical="center" wrapText="1"/>
    </xf>
    <xf numFmtId="49" fontId="28" fillId="8" borderId="61" xfId="6" applyFont="1" applyFill="1" applyBorder="1" applyAlignment="1">
      <alignment horizontal="center" vertical="center" wrapText="1"/>
    </xf>
    <xf numFmtId="49" fontId="28" fillId="8" borderId="28" xfId="6" applyFont="1" applyFill="1" applyBorder="1" applyAlignment="1">
      <alignment horizontal="center" vertical="center" wrapText="1"/>
    </xf>
    <xf numFmtId="49" fontId="53" fillId="8" borderId="77" xfId="6" applyFont="1" applyFill="1" applyBorder="1" applyAlignment="1">
      <alignment horizontal="center" vertical="center" wrapText="1"/>
    </xf>
    <xf numFmtId="49" fontId="53" fillId="8" borderId="78" xfId="6" applyFont="1" applyFill="1" applyBorder="1" applyAlignment="1">
      <alignment horizontal="center" vertical="center" wrapText="1"/>
    </xf>
    <xf numFmtId="3" fontId="23" fillId="0" borderId="11" xfId="1" applyNumberFormat="1" applyFont="1" applyBorder="1" applyAlignment="1">
      <alignment horizontal="left" vertical="center" wrapText="1"/>
    </xf>
    <xf numFmtId="0" fontId="45" fillId="0" borderId="76" xfId="4" applyFont="1" applyBorder="1">
      <alignment horizontal="center" vertical="center"/>
    </xf>
    <xf numFmtId="3" fontId="52" fillId="0" borderId="4" xfId="1" applyNumberFormat="1" applyFont="1" applyBorder="1"/>
    <xf numFmtId="0" fontId="9" fillId="0" borderId="2" xfId="1" applyFont="1" applyBorder="1"/>
    <xf numFmtId="49" fontId="53" fillId="8" borderId="61" xfId="6" applyFont="1" applyFill="1" applyBorder="1" applyAlignment="1">
      <alignment horizontal="center" vertical="center" wrapText="1"/>
    </xf>
    <xf numFmtId="49" fontId="53" fillId="8" borderId="28" xfId="6" applyFont="1" applyFill="1" applyBorder="1" applyAlignment="1">
      <alignment horizontal="center" vertical="center" wrapText="1"/>
    </xf>
    <xf numFmtId="49" fontId="9" fillId="8" borderId="77" xfId="6" applyFont="1" applyFill="1" applyBorder="1" applyAlignment="1">
      <alignment horizontal="center" vertical="center" wrapText="1"/>
    </xf>
    <xf numFmtId="49" fontId="9" fillId="8" borderId="78" xfId="6" applyFont="1" applyFill="1" applyBorder="1" applyAlignment="1">
      <alignment horizontal="center" vertical="center" wrapText="1"/>
    </xf>
    <xf numFmtId="49" fontId="9" fillId="8" borderId="20" xfId="6" applyFont="1" applyFill="1" applyBorder="1" applyAlignment="1">
      <alignment horizontal="center" vertical="center" wrapText="1"/>
    </xf>
    <xf numFmtId="49" fontId="9" fillId="8" borderId="25" xfId="6" applyFont="1" applyFill="1" applyBorder="1" applyAlignment="1">
      <alignment horizontal="center" vertical="center" wrapText="1"/>
    </xf>
    <xf numFmtId="3" fontId="23" fillId="0" borderId="80" xfId="1" applyNumberFormat="1" applyFont="1" applyBorder="1" applyAlignment="1">
      <alignment horizontal="left" vertical="center" wrapText="1"/>
    </xf>
    <xf numFmtId="3" fontId="6" fillId="2" borderId="1" xfId="1" applyNumberFormat="1" applyFont="1" applyFill="1" applyBorder="1" applyAlignment="1">
      <alignment horizontal="center" vertical="center"/>
    </xf>
    <xf numFmtId="3" fontId="6" fillId="2" borderId="4" xfId="1" applyNumberFormat="1" applyFont="1" applyFill="1" applyBorder="1" applyAlignment="1">
      <alignment horizontal="center" vertical="center"/>
    </xf>
    <xf numFmtId="3" fontId="52" fillId="0" borderId="4" xfId="1" applyNumberFormat="1" applyFont="1" applyBorder="1" applyAlignment="1">
      <alignment vertical="center"/>
    </xf>
    <xf numFmtId="3" fontId="95" fillId="2" borderId="5" xfId="0" applyNumberFormat="1" applyFont="1" applyFill="1" applyBorder="1" applyAlignment="1">
      <alignment horizontal="center" vertical="center"/>
    </xf>
    <xf numFmtId="3" fontId="95" fillId="11" borderId="5" xfId="0" applyNumberFormat="1" applyFont="1" applyFill="1" applyBorder="1" applyAlignment="1" applyProtection="1">
      <alignment horizontal="center" vertical="center"/>
      <protection locked="0"/>
    </xf>
    <xf numFmtId="3" fontId="97" fillId="11" borderId="5" xfId="0" applyNumberFormat="1" applyFont="1" applyFill="1" applyBorder="1" applyAlignment="1" applyProtection="1">
      <alignment horizontal="center" vertical="center"/>
      <protection locked="0"/>
    </xf>
    <xf numFmtId="3" fontId="94" fillId="9" borderId="81" xfId="0" applyNumberFormat="1" applyFont="1" applyFill="1" applyBorder="1" applyAlignment="1">
      <alignment horizontal="center" vertical="center" wrapText="1"/>
    </xf>
    <xf numFmtId="3" fontId="92" fillId="0" borderId="81" xfId="0" applyNumberFormat="1" applyFont="1" applyBorder="1" applyAlignment="1">
      <alignment vertical="center" wrapText="1"/>
    </xf>
    <xf numFmtId="3" fontId="94" fillId="9" borderId="5" xfId="7" applyNumberFormat="1" applyFont="1" applyFill="1" applyBorder="1" applyAlignment="1">
      <alignment horizontal="center" vertical="center"/>
    </xf>
    <xf numFmtId="3" fontId="94" fillId="9" borderId="81" xfId="7" applyNumberFormat="1" applyFont="1" applyFill="1" applyBorder="1" applyAlignment="1">
      <alignment horizontal="center" vertical="center"/>
    </xf>
    <xf numFmtId="3" fontId="94" fillId="9" borderId="5" xfId="0" applyNumberFormat="1" applyFont="1" applyFill="1" applyBorder="1" applyAlignment="1">
      <alignment horizontal="center" vertical="center"/>
    </xf>
    <xf numFmtId="3" fontId="95" fillId="2" borderId="5" xfId="0" applyNumberFormat="1" applyFont="1" applyFill="1" applyBorder="1" applyAlignment="1">
      <alignment horizontal="center" vertical="center" wrapText="1"/>
    </xf>
    <xf numFmtId="0" fontId="46" fillId="8" borderId="0" xfId="3" applyFont="1" applyFill="1" applyAlignment="1">
      <alignment horizontal="center" vertical="center" wrapText="1"/>
    </xf>
    <xf numFmtId="0" fontId="46" fillId="8" borderId="10" xfId="3" applyFont="1" applyFill="1" applyBorder="1" applyAlignment="1">
      <alignment horizontal="center" vertical="center" wrapText="1"/>
    </xf>
    <xf numFmtId="49" fontId="28" fillId="8" borderId="16" xfId="6" applyFont="1" applyFill="1" applyBorder="1" applyAlignment="1">
      <alignment horizontal="center" vertical="center" wrapText="1"/>
    </xf>
    <xf numFmtId="49" fontId="28" fillId="8" borderId="62" xfId="6" applyFont="1" applyFill="1" applyBorder="1" applyAlignment="1">
      <alignment horizontal="center" vertical="center" wrapText="1"/>
    </xf>
    <xf numFmtId="49" fontId="29" fillId="0" borderId="32" xfId="6" applyFont="1" applyBorder="1" applyAlignment="1">
      <alignment horizontal="center" vertical="center" wrapText="1"/>
    </xf>
    <xf numFmtId="3" fontId="62" fillId="3" borderId="0" xfId="1" applyNumberFormat="1" applyFont="1" applyFill="1" applyAlignment="1">
      <alignment horizontal="left" vertical="center" wrapText="1"/>
    </xf>
    <xf numFmtId="3" fontId="60" fillId="0" borderId="0" xfId="1" applyNumberFormat="1" applyFont="1" applyAlignment="1">
      <alignment horizontal="left" vertical="center"/>
    </xf>
    <xf numFmtId="3" fontId="61" fillId="0" borderId="0" xfId="1" applyNumberFormat="1" applyFont="1" applyAlignment="1">
      <alignment horizontal="left" vertical="center"/>
    </xf>
    <xf numFmtId="7" fontId="9" fillId="0" borderId="5" xfId="1" applyNumberFormat="1" applyFont="1" applyBorder="1" applyAlignment="1" applyProtection="1">
      <alignment vertical="center" wrapText="1"/>
      <protection locked="0"/>
    </xf>
    <xf numFmtId="7" fontId="9" fillId="0" borderId="6" xfId="1" applyNumberFormat="1" applyFont="1" applyBorder="1" applyAlignment="1" applyProtection="1">
      <alignment vertical="center" wrapText="1"/>
      <protection locked="0"/>
    </xf>
    <xf numFmtId="7" fontId="9" fillId="8" borderId="8" xfId="1" applyNumberFormat="1" applyFont="1" applyFill="1" applyBorder="1" applyAlignment="1" applyProtection="1">
      <alignment vertical="center" wrapText="1"/>
      <protection locked="0"/>
    </xf>
    <xf numFmtId="7" fontId="9" fillId="0" borderId="8" xfId="1" applyNumberFormat="1" applyFont="1" applyBorder="1" applyAlignment="1" applyProtection="1">
      <alignment vertical="center" wrapText="1"/>
      <protection locked="0"/>
    </xf>
    <xf numFmtId="7" fontId="9" fillId="0" borderId="9" xfId="1" applyNumberFormat="1" applyFont="1" applyBorder="1" applyAlignment="1" applyProtection="1">
      <alignment vertical="center" wrapText="1"/>
      <protection locked="0"/>
    </xf>
    <xf numFmtId="0" fontId="23" fillId="0" borderId="0" xfId="1" applyFont="1" applyAlignment="1">
      <alignment horizontal="left" vertical="center" wrapText="1"/>
    </xf>
    <xf numFmtId="0" fontId="68" fillId="2" borderId="99" xfId="1" applyFont="1" applyFill="1" applyBorder="1" applyAlignment="1">
      <alignment horizontal="center" vertical="center" wrapText="1"/>
    </xf>
    <xf numFmtId="0" fontId="68" fillId="2" borderId="90" xfId="1" applyFont="1" applyFill="1" applyBorder="1" applyAlignment="1">
      <alignment horizontal="center" vertical="center" wrapText="1"/>
    </xf>
    <xf numFmtId="167" fontId="9" fillId="0" borderId="100" xfId="9" applyNumberFormat="1" applyFont="1" applyBorder="1" applyAlignment="1" applyProtection="1">
      <alignment vertical="center"/>
      <protection locked="0"/>
    </xf>
    <xf numFmtId="167" fontId="9" fillId="0" borderId="92" xfId="9" applyNumberFormat="1" applyFont="1" applyBorder="1" applyAlignment="1" applyProtection="1">
      <alignment vertical="center"/>
      <protection locked="0"/>
    </xf>
    <xf numFmtId="167" fontId="6" fillId="2" borderId="8" xfId="1" applyNumberFormat="1" applyFont="1" applyFill="1" applyBorder="1" applyAlignment="1">
      <alignment horizontal="right" vertical="center" wrapText="1"/>
    </xf>
    <xf numFmtId="167" fontId="6" fillId="2" borderId="9" xfId="1" applyNumberFormat="1" applyFont="1" applyFill="1" applyBorder="1" applyAlignment="1">
      <alignment horizontal="right" vertical="center" wrapText="1"/>
    </xf>
    <xf numFmtId="167" fontId="9" fillId="0" borderId="5" xfId="9" applyNumberFormat="1" applyFont="1" applyBorder="1" applyAlignment="1" applyProtection="1">
      <alignment vertical="center"/>
      <protection locked="0"/>
    </xf>
    <xf numFmtId="167" fontId="9" fillId="0" borderId="6" xfId="9" applyNumberFormat="1" applyFont="1" applyBorder="1" applyAlignment="1" applyProtection="1">
      <alignment vertical="center"/>
      <protection locked="0"/>
    </xf>
    <xf numFmtId="167" fontId="6" fillId="2" borderId="8" xfId="1" applyNumberFormat="1" applyFont="1" applyFill="1" applyBorder="1" applyAlignment="1">
      <alignment vertical="center" wrapText="1"/>
    </xf>
    <xf numFmtId="167" fontId="6" fillId="2" borderId="9" xfId="1" applyNumberFormat="1" applyFont="1" applyFill="1" applyBorder="1" applyAlignment="1">
      <alignment vertical="center" wrapText="1"/>
    </xf>
    <xf numFmtId="3" fontId="60" fillId="0" borderId="11" xfId="2" applyNumberFormat="1" applyFont="1" applyBorder="1" applyAlignment="1">
      <alignment horizontal="left" vertical="center" wrapText="1"/>
    </xf>
    <xf numFmtId="3" fontId="68" fillId="2" borderId="1" xfId="2" applyNumberFormat="1" applyFont="1" applyFill="1" applyBorder="1" applyAlignment="1">
      <alignment horizontal="center" vertical="center"/>
    </xf>
    <xf numFmtId="3" fontId="68" fillId="2" borderId="2" xfId="2" applyNumberFormat="1" applyFont="1" applyFill="1" applyBorder="1" applyAlignment="1">
      <alignment horizontal="center" vertical="center"/>
    </xf>
    <xf numFmtId="3" fontId="68" fillId="2" borderId="4" xfId="2" applyNumberFormat="1" applyFont="1" applyFill="1" applyBorder="1" applyAlignment="1">
      <alignment horizontal="center" vertical="center"/>
    </xf>
    <xf numFmtId="3" fontId="68" fillId="2" borderId="5" xfId="2" applyNumberFormat="1" applyFont="1" applyFill="1" applyBorder="1" applyAlignment="1">
      <alignment horizontal="center" vertical="center"/>
    </xf>
    <xf numFmtId="3" fontId="69" fillId="2" borderId="2" xfId="2" applyNumberFormat="1" applyFont="1" applyFill="1" applyBorder="1" applyAlignment="1">
      <alignment horizontal="center" vertical="center"/>
    </xf>
    <xf numFmtId="3" fontId="69" fillId="2" borderId="3" xfId="2" applyNumberFormat="1" applyFont="1" applyFill="1" applyBorder="1" applyAlignment="1">
      <alignment horizontal="center" vertical="center"/>
    </xf>
    <xf numFmtId="3" fontId="8" fillId="4" borderId="4" xfId="1" applyNumberFormat="1" applyFont="1" applyFill="1" applyBorder="1" applyAlignment="1">
      <alignment horizontal="left" vertical="center" wrapText="1"/>
    </xf>
    <xf numFmtId="3" fontId="8" fillId="4" borderId="4" xfId="1" applyNumberFormat="1" applyFont="1" applyFill="1" applyBorder="1" applyAlignment="1">
      <alignment horizontal="left" vertical="center" wrapText="1" indent="1"/>
    </xf>
    <xf numFmtId="3" fontId="8" fillId="4" borderId="5" xfId="1" applyNumberFormat="1" applyFont="1" applyFill="1" applyBorder="1" applyAlignment="1">
      <alignment horizontal="left" vertical="center" wrapText="1" indent="1"/>
    </xf>
    <xf numFmtId="3" fontId="8" fillId="4" borderId="5" xfId="1" applyNumberFormat="1" applyFont="1" applyFill="1" applyBorder="1" applyAlignment="1">
      <alignment horizontal="left" vertical="center" wrapText="1"/>
    </xf>
    <xf numFmtId="3" fontId="6" fillId="2" borderId="7" xfId="1" applyNumberFormat="1" applyFont="1" applyFill="1" applyBorder="1" applyAlignment="1">
      <alignment horizontal="center" vertical="center" wrapText="1"/>
    </xf>
    <xf numFmtId="3" fontId="6" fillId="2" borderId="8" xfId="1" applyNumberFormat="1" applyFont="1" applyFill="1" applyBorder="1" applyAlignment="1">
      <alignment horizontal="center" vertical="center" wrapText="1"/>
    </xf>
    <xf numFmtId="3" fontId="60" fillId="0" borderId="0" xfId="2" applyNumberFormat="1" applyFont="1" applyAlignment="1">
      <alignment horizontal="left" vertical="center" wrapText="1"/>
    </xf>
    <xf numFmtId="3" fontId="8" fillId="4" borderId="7" xfId="1" applyNumberFormat="1" applyFont="1" applyFill="1" applyBorder="1" applyAlignment="1">
      <alignment horizontal="left" vertical="center" wrapText="1"/>
    </xf>
    <xf numFmtId="3" fontId="13" fillId="2" borderId="2" xfId="2" applyNumberFormat="1" applyFont="1" applyFill="1" applyBorder="1" applyAlignment="1">
      <alignment horizontal="center" vertical="center" wrapText="1"/>
    </xf>
    <xf numFmtId="3" fontId="9" fillId="0" borderId="5" xfId="2" applyNumberFormat="1" applyFont="1" applyBorder="1" applyAlignment="1" applyProtection="1">
      <alignment horizontal="left" vertical="center"/>
      <protection locked="0"/>
    </xf>
    <xf numFmtId="3" fontId="13" fillId="2" borderId="5" xfId="2" applyNumberFormat="1" applyFont="1" applyFill="1" applyBorder="1" applyAlignment="1">
      <alignment horizontal="center" vertical="center" wrapText="1"/>
    </xf>
    <xf numFmtId="3" fontId="13" fillId="2" borderId="98" xfId="2" applyNumberFormat="1" applyFont="1" applyFill="1" applyBorder="1" applyAlignment="1">
      <alignment horizontal="center" vertical="center" textRotation="90" wrapText="1"/>
    </xf>
    <xf numFmtId="0" fontId="2" fillId="0" borderId="102" xfId="1" applyBorder="1"/>
    <xf numFmtId="3" fontId="34" fillId="2" borderId="5" xfId="2" applyNumberFormat="1" applyFont="1" applyFill="1" applyBorder="1" applyAlignment="1">
      <alignment vertical="center"/>
    </xf>
    <xf numFmtId="0" fontId="34" fillId="0" borderId="5" xfId="1" applyFont="1" applyBorder="1"/>
    <xf numFmtId="167" fontId="34" fillId="2" borderId="5" xfId="2" applyNumberFormat="1" applyFont="1" applyFill="1" applyBorder="1" applyAlignment="1">
      <alignment vertical="center"/>
    </xf>
    <xf numFmtId="0" fontId="34" fillId="0" borderId="6" xfId="1" applyFont="1" applyBorder="1"/>
    <xf numFmtId="3" fontId="8" fillId="4" borderId="4" xfId="1" applyNumberFormat="1" applyFont="1" applyFill="1" applyBorder="1" applyAlignment="1">
      <alignment horizontal="left" vertical="center" wrapText="1" indent="2"/>
    </xf>
    <xf numFmtId="0" fontId="9" fillId="0" borderId="5" xfId="1" applyFont="1" applyBorder="1" applyAlignment="1">
      <alignment horizontal="left" vertical="center" wrapText="1" indent="2"/>
    </xf>
    <xf numFmtId="3" fontId="9" fillId="0" borderId="5" xfId="2" applyNumberFormat="1" applyFont="1" applyBorder="1" applyAlignment="1" applyProtection="1">
      <alignment vertical="center"/>
      <protection locked="0"/>
    </xf>
    <xf numFmtId="0" fontId="9" fillId="0" borderId="5" xfId="1" applyFont="1" applyBorder="1" applyProtection="1">
      <protection locked="0"/>
    </xf>
    <xf numFmtId="167" fontId="9" fillId="0" borderId="5" xfId="2" applyNumberFormat="1" applyFont="1" applyBorder="1" applyAlignment="1" applyProtection="1">
      <alignment vertical="center"/>
      <protection locked="0"/>
    </xf>
    <xf numFmtId="0" fontId="9" fillId="0" borderId="6" xfId="1" applyFont="1" applyBorder="1" applyProtection="1">
      <protection locked="0"/>
    </xf>
    <xf numFmtId="3" fontId="9" fillId="0" borderId="8" xfId="2" applyNumberFormat="1" applyFont="1" applyBorder="1" applyAlignment="1" applyProtection="1">
      <alignment horizontal="left" vertical="center"/>
      <protection locked="0"/>
    </xf>
    <xf numFmtId="0" fontId="2" fillId="0" borderId="0" xfId="1" applyAlignment="1">
      <alignment wrapText="1"/>
    </xf>
    <xf numFmtId="3" fontId="13" fillId="2" borderId="1" xfId="2" applyNumberFormat="1" applyFont="1" applyFill="1" applyBorder="1" applyAlignment="1">
      <alignment horizontal="center" vertical="center"/>
    </xf>
    <xf numFmtId="3" fontId="13" fillId="2" borderId="2" xfId="2" applyNumberFormat="1" applyFont="1" applyFill="1" applyBorder="1" applyAlignment="1">
      <alignment horizontal="center" vertical="center"/>
    </xf>
    <xf numFmtId="0" fontId="9" fillId="0" borderId="3" xfId="1" applyFont="1" applyBorder="1"/>
    <xf numFmtId="3" fontId="9" fillId="15" borderId="5" xfId="2" applyNumberFormat="1" applyFont="1" applyFill="1" applyBorder="1" applyAlignment="1">
      <alignment vertical="center"/>
    </xf>
    <xf numFmtId="0" fontId="9" fillId="0" borderId="5" xfId="1" applyFont="1" applyBorder="1"/>
    <xf numFmtId="3" fontId="8" fillId="4" borderId="68" xfId="1" applyNumberFormat="1" applyFont="1" applyFill="1" applyBorder="1" applyAlignment="1">
      <alignment horizontal="left" vertical="center"/>
    </xf>
    <xf numFmtId="0" fontId="9" fillId="0" borderId="101" xfId="1" applyFont="1" applyBorder="1"/>
    <xf numFmtId="3" fontId="9" fillId="0" borderId="101" xfId="2" applyNumberFormat="1" applyFont="1" applyBorder="1" applyAlignment="1" applyProtection="1">
      <alignment vertical="center"/>
      <protection locked="0"/>
    </xf>
    <xf numFmtId="0" fontId="9" fillId="0" borderId="107" xfId="1" applyFont="1" applyBorder="1" applyProtection="1">
      <protection locked="0"/>
    </xf>
    <xf numFmtId="3" fontId="9" fillId="0" borderId="108" xfId="2" applyNumberFormat="1" applyFont="1" applyBorder="1" applyAlignment="1" applyProtection="1">
      <alignment vertical="center"/>
      <protection locked="0"/>
    </xf>
    <xf numFmtId="3" fontId="9" fillId="0" borderId="109" xfId="2" applyNumberFormat="1" applyFont="1" applyBorder="1" applyAlignment="1" applyProtection="1">
      <alignment vertical="center"/>
      <protection locked="0"/>
    </xf>
    <xf numFmtId="3" fontId="8" fillId="4" borderId="110" xfId="1" applyNumberFormat="1" applyFont="1" applyFill="1" applyBorder="1" applyAlignment="1">
      <alignment horizontal="left" vertical="center"/>
    </xf>
    <xf numFmtId="0" fontId="9" fillId="0" borderId="111" xfId="1" applyFont="1" applyBorder="1"/>
    <xf numFmtId="3" fontId="9" fillId="0" borderId="112" xfId="2" applyNumberFormat="1" applyFont="1" applyBorder="1" applyAlignment="1" applyProtection="1">
      <alignment vertical="center"/>
      <protection locked="0"/>
    </xf>
    <xf numFmtId="3" fontId="9" fillId="0" borderId="113" xfId="2" applyNumberFormat="1" applyFont="1" applyBorder="1" applyAlignment="1" applyProtection="1">
      <alignment vertical="center"/>
      <protection locked="0"/>
    </xf>
    <xf numFmtId="3" fontId="8" fillId="4" borderId="8" xfId="1" applyNumberFormat="1" applyFont="1" applyFill="1" applyBorder="1" applyAlignment="1">
      <alignment horizontal="left" vertical="center" wrapText="1"/>
    </xf>
    <xf numFmtId="3" fontId="9" fillId="0" borderId="8" xfId="2" applyNumberFormat="1" applyFont="1" applyBorder="1" applyAlignment="1" applyProtection="1">
      <alignment vertical="center"/>
      <protection locked="0"/>
    </xf>
    <xf numFmtId="0" fontId="9" fillId="0" borderId="8" xfId="1" applyFont="1" applyBorder="1" applyProtection="1">
      <protection locked="0"/>
    </xf>
    <xf numFmtId="167" fontId="9" fillId="15" borderId="8" xfId="2" applyNumberFormat="1" applyFont="1" applyFill="1" applyBorder="1" applyAlignment="1">
      <alignment vertical="center"/>
    </xf>
    <xf numFmtId="0" fontId="9" fillId="0" borderId="9" xfId="1" applyFont="1" applyBorder="1"/>
    <xf numFmtId="3" fontId="13" fillId="2" borderId="103" xfId="2" applyNumberFormat="1" applyFont="1" applyFill="1" applyBorder="1" applyAlignment="1">
      <alignment horizontal="center" vertical="center" wrapText="1"/>
    </xf>
    <xf numFmtId="0" fontId="9" fillId="0" borderId="104" xfId="1" applyFont="1" applyBorder="1"/>
    <xf numFmtId="3" fontId="13" fillId="2" borderId="105" xfId="2" applyNumberFormat="1" applyFont="1" applyFill="1" applyBorder="1" applyAlignment="1">
      <alignment horizontal="center" vertical="center"/>
    </xf>
    <xf numFmtId="0" fontId="9" fillId="0" borderId="106" xfId="1" applyFont="1" applyBorder="1"/>
    <xf numFmtId="3" fontId="8" fillId="4" borderId="68" xfId="1" applyNumberFormat="1" applyFont="1" applyFill="1" applyBorder="1" applyAlignment="1">
      <alignment horizontal="left" vertical="center" wrapText="1"/>
    </xf>
    <xf numFmtId="3" fontId="8" fillId="4" borderId="110" xfId="1" applyNumberFormat="1" applyFont="1" applyFill="1" applyBorder="1" applyAlignment="1">
      <alignment horizontal="left" vertical="center" wrapText="1"/>
    </xf>
    <xf numFmtId="167" fontId="13" fillId="2" borderId="114" xfId="2" applyNumberFormat="1" applyFont="1" applyFill="1" applyBorder="1" applyAlignment="1">
      <alignment horizontal="center" vertical="center" wrapText="1"/>
    </xf>
    <xf numFmtId="167" fontId="13" fillId="2" borderId="115" xfId="2" applyNumberFormat="1" applyFont="1" applyFill="1" applyBorder="1" applyAlignment="1">
      <alignment horizontal="center" vertical="center" wrapText="1"/>
    </xf>
    <xf numFmtId="167" fontId="13" fillId="2" borderId="116" xfId="2" applyNumberFormat="1" applyFont="1" applyFill="1" applyBorder="1" applyAlignment="1">
      <alignment horizontal="center" vertical="center" wrapText="1"/>
    </xf>
    <xf numFmtId="167" fontId="13" fillId="2" borderId="117" xfId="2" applyNumberFormat="1" applyFont="1" applyFill="1" applyBorder="1" applyAlignment="1">
      <alignment horizontal="center" vertical="center"/>
    </xf>
    <xf numFmtId="167" fontId="13" fillId="2" borderId="118" xfId="2" applyNumberFormat="1" applyFont="1" applyFill="1" applyBorder="1" applyAlignment="1">
      <alignment horizontal="center" vertical="center"/>
    </xf>
    <xf numFmtId="167" fontId="9" fillId="0" borderId="108" xfId="2" applyNumberFormat="1" applyFont="1" applyBorder="1" applyAlignment="1" applyProtection="1">
      <alignment vertical="center"/>
      <protection locked="0"/>
    </xf>
    <xf numFmtId="167" fontId="9" fillId="0" borderId="109" xfId="1" applyNumberFormat="1" applyFont="1" applyBorder="1" applyProtection="1">
      <protection locked="0"/>
    </xf>
    <xf numFmtId="3" fontId="13" fillId="2" borderId="114" xfId="2" applyNumberFormat="1" applyFont="1" applyFill="1" applyBorder="1" applyAlignment="1">
      <alignment horizontal="center" vertical="center" wrapText="1"/>
    </xf>
    <xf numFmtId="3" fontId="13" fillId="2" borderId="115" xfId="2" applyNumberFormat="1" applyFont="1" applyFill="1" applyBorder="1" applyAlignment="1">
      <alignment horizontal="center" vertical="center" wrapText="1"/>
    </xf>
    <xf numFmtId="3" fontId="13" fillId="2" borderId="116" xfId="2" applyNumberFormat="1" applyFont="1" applyFill="1" applyBorder="1" applyAlignment="1">
      <alignment horizontal="center" vertical="center" wrapText="1"/>
    </xf>
    <xf numFmtId="3" fontId="13" fillId="2" borderId="117" xfId="2" applyNumberFormat="1" applyFont="1" applyFill="1" applyBorder="1" applyAlignment="1">
      <alignment horizontal="center" vertical="center"/>
    </xf>
    <xf numFmtId="3" fontId="13" fillId="2" borderId="118" xfId="2" applyNumberFormat="1" applyFont="1" applyFill="1" applyBorder="1" applyAlignment="1">
      <alignment horizontal="center" vertical="center"/>
    </xf>
    <xf numFmtId="0" fontId="9" fillId="0" borderId="109" xfId="1" applyFont="1" applyBorder="1" applyProtection="1">
      <protection locked="0"/>
    </xf>
    <xf numFmtId="0" fontId="9" fillId="0" borderId="113" xfId="1" applyFont="1" applyBorder="1" applyProtection="1">
      <protection locked="0"/>
    </xf>
    <xf numFmtId="3" fontId="82" fillId="0" borderId="0" xfId="1" applyNumberFormat="1" applyFont="1" applyAlignment="1">
      <alignment horizontal="left" vertical="center" wrapText="1"/>
    </xf>
    <xf numFmtId="3" fontId="9" fillId="2" borderId="3" xfId="1" applyNumberFormat="1" applyFont="1" applyFill="1" applyBorder="1" applyAlignment="1">
      <alignment horizontal="center" vertical="center" wrapText="1"/>
    </xf>
    <xf numFmtId="3" fontId="73" fillId="6" borderId="119" xfId="1" applyNumberFormat="1" applyFont="1" applyFill="1" applyBorder="1" applyAlignment="1">
      <alignment horizontal="center" vertical="center" wrapText="1"/>
    </xf>
    <xf numFmtId="3" fontId="73" fillId="6" borderId="120" xfId="1" applyNumberFormat="1" applyFont="1" applyFill="1" applyBorder="1" applyAlignment="1">
      <alignment horizontal="center" vertical="center" wrapText="1"/>
    </xf>
    <xf numFmtId="3" fontId="73" fillId="6" borderId="121" xfId="1" applyNumberFormat="1" applyFont="1" applyFill="1" applyBorder="1" applyAlignment="1">
      <alignment horizontal="center" vertical="center" wrapText="1"/>
    </xf>
    <xf numFmtId="3" fontId="82" fillId="0" borderId="11" xfId="1" applyNumberFormat="1" applyFont="1" applyBorder="1" applyAlignment="1">
      <alignment horizontal="justify" vertical="center" wrapText="1"/>
    </xf>
    <xf numFmtId="3" fontId="52" fillId="0" borderId="2" xfId="1" applyNumberFormat="1" applyFont="1" applyBorder="1" applyAlignment="1">
      <alignment horizontal="center" vertical="center" wrapText="1"/>
    </xf>
    <xf numFmtId="3" fontId="52" fillId="0" borderId="3" xfId="1" applyNumberFormat="1" applyFont="1" applyBorder="1" applyAlignment="1">
      <alignment horizontal="center" vertical="center" wrapText="1"/>
    </xf>
    <xf numFmtId="3" fontId="8" fillId="4" borderId="135" xfId="1" applyNumberFormat="1" applyFont="1" applyFill="1" applyBorder="1" applyAlignment="1">
      <alignment horizontal="left" vertical="center" wrapText="1"/>
    </xf>
    <xf numFmtId="3" fontId="8" fillId="4" borderId="136" xfId="1" applyNumberFormat="1" applyFont="1" applyFill="1" applyBorder="1" applyAlignment="1">
      <alignment horizontal="left" vertical="center" wrapText="1"/>
    </xf>
    <xf numFmtId="3" fontId="8" fillId="4" borderId="137" xfId="1" applyNumberFormat="1" applyFont="1" applyFill="1" applyBorder="1" applyAlignment="1">
      <alignment horizontal="left" vertical="center" wrapText="1"/>
    </xf>
    <xf numFmtId="167" fontId="9" fillId="0" borderId="112" xfId="2" applyNumberFormat="1" applyFont="1" applyBorder="1" applyAlignment="1" applyProtection="1">
      <alignment vertical="center"/>
      <protection locked="0"/>
    </xf>
    <xf numFmtId="167" fontId="9" fillId="0" borderId="113" xfId="2" applyNumberFormat="1" applyFont="1" applyBorder="1" applyAlignment="1" applyProtection="1">
      <alignment vertical="center"/>
      <protection locked="0"/>
    </xf>
    <xf numFmtId="3" fontId="112" fillId="0" borderId="0" xfId="1" quotePrefix="1" applyNumberFormat="1" applyFont="1" applyAlignment="1">
      <alignment horizontal="left" vertical="center" wrapText="1"/>
    </xf>
    <xf numFmtId="168" fontId="9" fillId="0" borderId="100" xfId="1" applyNumberFormat="1" applyFont="1" applyBorder="1" applyAlignment="1" applyProtection="1">
      <alignment vertical="center" wrapText="1"/>
      <protection locked="0"/>
    </xf>
    <xf numFmtId="168" fontId="9" fillId="0" borderId="89" xfId="1" applyNumberFormat="1" applyFont="1" applyBorder="1" applyAlignment="1" applyProtection="1">
      <alignment vertical="center" wrapText="1"/>
      <protection locked="0"/>
    </xf>
    <xf numFmtId="168" fontId="34" fillId="2" borderId="88" xfId="1" applyNumberFormat="1" applyFont="1" applyFill="1" applyBorder="1" applyAlignment="1">
      <alignment vertical="center" wrapText="1"/>
    </xf>
    <xf numFmtId="0" fontId="2" fillId="0" borderId="92" xfId="1" applyBorder="1" applyAlignment="1">
      <alignment vertical="center" wrapText="1"/>
    </xf>
    <xf numFmtId="168" fontId="9" fillId="0" borderId="122" xfId="1" applyNumberFormat="1" applyFont="1" applyBorder="1" applyAlignment="1" applyProtection="1">
      <alignment vertical="center" wrapText="1"/>
      <protection locked="0"/>
    </xf>
    <xf numFmtId="168" fontId="9" fillId="0" borderId="123" xfId="1" applyNumberFormat="1" applyFont="1" applyBorder="1" applyAlignment="1" applyProtection="1">
      <alignment vertical="center" wrapText="1"/>
      <protection locked="0"/>
    </xf>
    <xf numFmtId="167" fontId="13" fillId="2" borderId="2" xfId="2" applyNumberFormat="1" applyFont="1" applyFill="1" applyBorder="1" applyAlignment="1">
      <alignment horizontal="center" vertical="center" wrapText="1"/>
    </xf>
    <xf numFmtId="167" fontId="13" fillId="2" borderId="3" xfId="2" applyNumberFormat="1" applyFont="1" applyFill="1" applyBorder="1" applyAlignment="1">
      <alignment horizontal="center" vertical="center" wrapText="1"/>
    </xf>
    <xf numFmtId="3" fontId="8" fillId="4" borderId="127" xfId="1" applyNumberFormat="1" applyFont="1" applyFill="1" applyBorder="1" applyAlignment="1">
      <alignment horizontal="left" vertical="center" wrapText="1"/>
    </xf>
    <xf numFmtId="0" fontId="9" fillId="0" borderId="128" xfId="1" applyFont="1" applyBorder="1"/>
    <xf numFmtId="3" fontId="9" fillId="0" borderId="129" xfId="1" applyNumberFormat="1" applyFont="1" applyBorder="1" applyAlignment="1" applyProtection="1">
      <alignment vertical="center" wrapText="1"/>
      <protection locked="0"/>
    </xf>
    <xf numFmtId="0" fontId="9" fillId="0" borderId="109" xfId="1" applyFont="1" applyBorder="1" applyAlignment="1" applyProtection="1">
      <alignment vertical="center" wrapText="1"/>
      <protection locked="0"/>
    </xf>
    <xf numFmtId="3" fontId="8" fillId="4" borderId="130" xfId="1" applyNumberFormat="1" applyFont="1" applyFill="1" applyBorder="1" applyAlignment="1">
      <alignment horizontal="left" vertical="center" wrapText="1"/>
    </xf>
    <xf numFmtId="0" fontId="9" fillId="0" borderId="131" xfId="1" applyFont="1" applyBorder="1"/>
    <xf numFmtId="3" fontId="9" fillId="0" borderId="132" xfId="1" applyNumberFormat="1" applyFont="1" applyBorder="1" applyAlignment="1" applyProtection="1">
      <alignment vertical="center" wrapText="1"/>
      <protection locked="0"/>
    </xf>
    <xf numFmtId="0" fontId="9" fillId="0" borderId="113" xfId="1" applyFont="1" applyBorder="1" applyAlignment="1" applyProtection="1">
      <alignment vertical="center" wrapText="1"/>
      <protection locked="0"/>
    </xf>
    <xf numFmtId="3" fontId="18" fillId="0" borderId="0" xfId="1" applyNumberFormat="1" applyFont="1" applyAlignment="1">
      <alignment horizontal="center" vertical="center" wrapText="1"/>
    </xf>
    <xf numFmtId="3" fontId="12" fillId="0" borderId="0" xfId="1" applyNumberFormat="1" applyFont="1" applyAlignment="1">
      <alignment horizontal="center" vertical="center" wrapText="1"/>
    </xf>
    <xf numFmtId="3" fontId="60" fillId="0" borderId="0" xfId="1" applyNumberFormat="1" applyFont="1" applyAlignment="1">
      <alignment horizontal="left" vertical="center" wrapText="1"/>
    </xf>
    <xf numFmtId="7" fontId="34" fillId="17" borderId="8" xfId="1" applyNumberFormat="1" applyFont="1" applyFill="1" applyBorder="1" applyAlignment="1">
      <alignment vertical="center" wrapText="1"/>
    </xf>
    <xf numFmtId="7" fontId="34" fillId="17" borderId="9" xfId="1" applyNumberFormat="1" applyFont="1" applyFill="1" applyBorder="1" applyAlignment="1">
      <alignment vertical="center" wrapText="1"/>
    </xf>
    <xf numFmtId="3" fontId="13" fillId="2" borderId="124" xfId="1" applyNumberFormat="1" applyFont="1" applyFill="1" applyBorder="1" applyAlignment="1">
      <alignment horizontal="center" vertical="center" wrapText="1"/>
    </xf>
    <xf numFmtId="0" fontId="9" fillId="0" borderId="125" xfId="1" applyFont="1" applyBorder="1"/>
    <xf numFmtId="3" fontId="13" fillId="2" borderId="126" xfId="1" applyNumberFormat="1" applyFont="1" applyFill="1" applyBorder="1" applyAlignment="1">
      <alignment horizontal="center" vertical="center" wrapText="1"/>
    </xf>
    <xf numFmtId="0" fontId="9" fillId="0" borderId="118" xfId="1" applyFont="1" applyBorder="1"/>
    <xf numFmtId="3" fontId="9" fillId="0" borderId="101" xfId="1" applyNumberFormat="1" applyFont="1" applyBorder="1" applyAlignment="1" applyProtection="1">
      <alignment vertical="center"/>
      <protection locked="0"/>
    </xf>
    <xf numFmtId="3" fontId="34" fillId="2" borderId="101" xfId="1" applyNumberFormat="1" applyFont="1" applyFill="1" applyBorder="1" applyAlignment="1">
      <alignment vertical="center"/>
    </xf>
    <xf numFmtId="0" fontId="9" fillId="0" borderId="107" xfId="1" applyFont="1" applyBorder="1"/>
    <xf numFmtId="3" fontId="8" fillId="4" borderId="68" xfId="1" applyNumberFormat="1" applyFont="1" applyFill="1" applyBorder="1" applyAlignment="1">
      <alignment horizontal="left" vertical="center" wrapText="1" indent="1"/>
    </xf>
    <xf numFmtId="0" fontId="9" fillId="0" borderId="101" xfId="1" applyFont="1" applyBorder="1" applyAlignment="1">
      <alignment horizontal="left" indent="1"/>
    </xf>
    <xf numFmtId="3" fontId="13" fillId="2" borderId="133" xfId="1" applyNumberFormat="1" applyFont="1" applyFill="1" applyBorder="1" applyAlignment="1">
      <alignment horizontal="center" vertical="center" wrapText="1"/>
    </xf>
    <xf numFmtId="0" fontId="9" fillId="0" borderId="105" xfId="1" applyFont="1" applyBorder="1"/>
    <xf numFmtId="3" fontId="13" fillId="2" borderId="105" xfId="1" applyNumberFormat="1" applyFont="1" applyFill="1" applyBorder="1" applyAlignment="1">
      <alignment horizontal="center" vertical="center" wrapText="1"/>
    </xf>
    <xf numFmtId="3" fontId="8" fillId="4" borderId="110" xfId="1" applyNumberFormat="1" applyFont="1" applyFill="1" applyBorder="1" applyAlignment="1">
      <alignment horizontal="left" vertical="center" wrapText="1" indent="1"/>
    </xf>
    <xf numFmtId="0" fontId="9" fillId="0" borderId="111" xfId="1" applyFont="1" applyBorder="1" applyAlignment="1">
      <alignment horizontal="left" indent="1"/>
    </xf>
    <xf numFmtId="3" fontId="9" fillId="0" borderId="111" xfId="1" applyNumberFormat="1" applyFont="1" applyBorder="1" applyAlignment="1" applyProtection="1">
      <alignment vertical="center"/>
      <protection locked="0"/>
    </xf>
    <xf numFmtId="0" fontId="9" fillId="0" borderId="134" xfId="1" applyFont="1" applyBorder="1" applyProtection="1">
      <protection locked="0"/>
    </xf>
    <xf numFmtId="3" fontId="96" fillId="9" borderId="5" xfId="0" applyNumberFormat="1" applyFont="1" applyFill="1" applyBorder="1" applyAlignment="1">
      <alignment horizontal="center" vertical="center" wrapText="1"/>
    </xf>
    <xf numFmtId="3" fontId="96" fillId="9" borderId="88" xfId="0" applyNumberFormat="1" applyFont="1" applyFill="1" applyBorder="1" applyAlignment="1">
      <alignment horizontal="center" vertical="center" wrapText="1"/>
    </xf>
    <xf numFmtId="3" fontId="96" fillId="9" borderId="91" xfId="0" applyNumberFormat="1" applyFont="1" applyFill="1" applyBorder="1" applyAlignment="1">
      <alignment horizontal="center" vertical="center" wrapText="1"/>
    </xf>
    <xf numFmtId="3" fontId="96" fillId="9" borderId="89" xfId="0" applyNumberFormat="1" applyFont="1" applyFill="1" applyBorder="1" applyAlignment="1">
      <alignment horizontal="center" vertical="center" wrapText="1"/>
    </xf>
    <xf numFmtId="3" fontId="43" fillId="0" borderId="0" xfId="55" applyNumberFormat="1" applyFont="1" applyAlignment="1">
      <alignment horizontal="justify" vertical="center" wrapText="1"/>
    </xf>
    <xf numFmtId="165" fontId="6" fillId="2" borderId="85" xfId="2" applyNumberFormat="1" applyFont="1" applyFill="1" applyBorder="1" applyAlignment="1" applyProtection="1">
      <alignment horizontal="center" vertical="center" wrapText="1"/>
      <protection locked="0"/>
    </xf>
    <xf numFmtId="165" fontId="6" fillId="2" borderId="86" xfId="2" applyNumberFormat="1" applyFont="1" applyFill="1" applyBorder="1" applyAlignment="1" applyProtection="1">
      <alignment horizontal="center" vertical="center" wrapText="1"/>
      <protection locked="0"/>
    </xf>
    <xf numFmtId="3" fontId="7" fillId="0" borderId="87" xfId="2" applyNumberFormat="1" applyFont="1" applyBorder="1" applyAlignment="1">
      <alignment horizontal="center"/>
    </xf>
    <xf numFmtId="3" fontId="7" fillId="0" borderId="0" xfId="2" applyNumberFormat="1" applyFont="1" applyAlignment="1">
      <alignment horizontal="center"/>
    </xf>
    <xf numFmtId="0" fontId="2" fillId="0" borderId="0" xfId="1" applyAlignment="1">
      <alignment vertical="center"/>
    </xf>
    <xf numFmtId="3" fontId="61" fillId="0" borderId="0" xfId="1" applyNumberFormat="1" applyFont="1" applyAlignment="1">
      <alignment vertical="center"/>
    </xf>
    <xf numFmtId="0" fontId="2" fillId="0" borderId="0" xfId="0" applyFont="1" applyAlignment="1">
      <alignment horizontal="left" vertical="top" wrapText="1"/>
    </xf>
    <xf numFmtId="0" fontId="112" fillId="0" borderId="0" xfId="2" applyFont="1" applyAlignment="1">
      <alignment horizontal="left" vertical="center"/>
    </xf>
    <xf numFmtId="0" fontId="42" fillId="0" borderId="0" xfId="2" applyFont="1" applyAlignment="1">
      <alignment horizontal="left" vertical="center"/>
    </xf>
    <xf numFmtId="3" fontId="2" fillId="0" borderId="0" xfId="2" applyNumberFormat="1" applyFont="1" applyAlignment="1">
      <alignment horizontal="left" vertical="center"/>
    </xf>
    <xf numFmtId="0" fontId="2" fillId="0" borderId="0" xfId="0" applyFont="1" applyAlignment="1">
      <alignment horizontal="left"/>
    </xf>
  </cellXfs>
  <cellStyles count="56">
    <cellStyle name="Moeda 2" xfId="7"/>
    <cellStyle name="Moeda 2 2" xfId="9"/>
    <cellStyle name="Moeda 3" xfId="14"/>
    <cellStyle name="Normal" xfId="0" builtinId="0"/>
    <cellStyle name="Normal 2" xfId="2"/>
    <cellStyle name="Normal 3" xfId="10"/>
    <cellStyle name="Normal 3 2" xfId="11"/>
    <cellStyle name="Normal 3 3" xfId="12"/>
    <cellStyle name="Normal 37" xfId="54"/>
    <cellStyle name="Normal 39" xfId="55"/>
    <cellStyle name="Normal 4" xfId="13"/>
    <cellStyle name="Normal 4 10" xfId="15"/>
    <cellStyle name="Normal 4 11" xfId="16"/>
    <cellStyle name="Normal 4 12" xfId="17"/>
    <cellStyle name="Normal 4 13" xfId="18"/>
    <cellStyle name="Normal 4 14" xfId="19"/>
    <cellStyle name="Normal 4 15" xfId="20"/>
    <cellStyle name="Normal 4 16" xfId="21"/>
    <cellStyle name="Normal 4 17" xfId="22"/>
    <cellStyle name="Normal 4 18" xfId="23"/>
    <cellStyle name="Normal 4 19" xfId="24"/>
    <cellStyle name="Normal 4 2" xfId="25"/>
    <cellStyle name="Normal 4 20" xfId="26"/>
    <cellStyle name="Normal 4 21" xfId="27"/>
    <cellStyle name="Normal 4 22" xfId="28"/>
    <cellStyle name="Normal 4 23" xfId="29"/>
    <cellStyle name="Normal 4 24" xfId="30"/>
    <cellStyle name="Normal 4 25" xfId="31"/>
    <cellStyle name="Normal 4 26" xfId="32"/>
    <cellStyle name="Normal 4 27" xfId="33"/>
    <cellStyle name="Normal 4 28" xfId="34"/>
    <cellStyle name="Normal 4 29" xfId="35"/>
    <cellStyle name="Normal 4 3" xfId="36"/>
    <cellStyle name="Normal 4 30" xfId="37"/>
    <cellStyle name="Normal 4 31" xfId="38"/>
    <cellStyle name="Normal 4 32" xfId="39"/>
    <cellStyle name="Normal 4 33" xfId="40"/>
    <cellStyle name="Normal 4 34" xfId="41"/>
    <cellStyle name="Normal 4 35" xfId="42"/>
    <cellStyle name="Normal 4 36" xfId="43"/>
    <cellStyle name="Normal 4 37" xfId="44"/>
    <cellStyle name="Normal 4 38" xfId="45"/>
    <cellStyle name="Normal 4 39" xfId="46"/>
    <cellStyle name="Normal 4 4" xfId="47"/>
    <cellStyle name="Normal 4 40" xfId="48"/>
    <cellStyle name="Normal 4 5" xfId="49"/>
    <cellStyle name="Normal 4 6" xfId="50"/>
    <cellStyle name="Normal 4 7" xfId="51"/>
    <cellStyle name="Normal 4 8" xfId="52"/>
    <cellStyle name="Normal 4 9" xfId="53"/>
    <cellStyle name="Normal 5" xfId="1"/>
    <cellStyle name="Normal_Balanço Social do MADRP_1" xfId="3"/>
    <cellStyle name="Normal_Folha1 (3)" xfId="5"/>
    <cellStyle name="Normal_Folha1_1" xfId="6"/>
    <cellStyle name="Normal_Folha1_2" xfId="8"/>
    <cellStyle name="Normal_Folha1_4" xfId="4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indexed="10"/>
        <name val="Arial Narrow"/>
        <scheme val="none"/>
      </font>
      <numFmt numFmtId="3" formatCode="#,##0"/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indexed="10"/>
        <name val="Arial Narrow"/>
        <scheme val="none"/>
      </font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10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FF9900"/>
      <color rgb="FF037E9F"/>
      <color rgb="FFFF9933"/>
      <color rgb="FFCCFF99"/>
      <color rgb="FFCCCCFF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959402</xdr:colOff>
      <xdr:row>0</xdr:row>
      <xdr:rowOff>324402</xdr:rowOff>
    </xdr:from>
    <xdr:to>
      <xdr:col>14</xdr:col>
      <xdr:colOff>614293</xdr:colOff>
      <xdr:row>20</xdr:row>
      <xdr:rowOff>96630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59402" y="324402"/>
          <a:ext cx="12009782" cy="6094619"/>
        </a:xfrm>
        <a:prstGeom prst="roundRect">
          <a:avLst/>
        </a:prstGeom>
        <a:ln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ctr"/>
          <a:r>
            <a:rPr lang="pt-PT" sz="3600" b="1">
              <a:latin typeface="+mn-lt"/>
            </a:rPr>
            <a:t>BALANÇO</a:t>
          </a:r>
          <a:r>
            <a:rPr lang="pt-PT" sz="3600" b="1" baseline="0">
              <a:latin typeface="+mn-lt"/>
            </a:rPr>
            <a:t> SOCIAL CONSOLIDADO 2023</a:t>
          </a:r>
          <a:endParaRPr lang="pt-PT" sz="3600" b="1">
            <a:latin typeface="+mn-lt"/>
          </a:endParaRPr>
        </a:p>
        <a:p>
          <a:endParaRPr lang="pt-PT" sz="1400">
            <a:latin typeface="+mn-lt"/>
          </a:endParaRPr>
        </a:p>
        <a:p>
          <a:endParaRPr lang="pt-PT" sz="1400">
            <a:latin typeface="+mn-lt"/>
          </a:endParaRPr>
        </a:p>
        <a:p>
          <a:r>
            <a:rPr lang="pt-PT" sz="1400" b="1">
              <a:latin typeface="+mn-lt"/>
            </a:rPr>
            <a:t>Notas explicativas:</a:t>
          </a:r>
        </a:p>
        <a:p>
          <a:endParaRPr lang="pt-PT" sz="1400">
            <a:latin typeface="+mn-lt"/>
          </a:endParaRPr>
        </a:p>
        <a:p>
          <a:r>
            <a:rPr lang="pt-PT" sz="1400">
              <a:latin typeface="+mn-lt"/>
            </a:rPr>
            <a:t>1</a:t>
          </a:r>
          <a:r>
            <a:rPr lang="pt-PT" sz="1400" baseline="0">
              <a:latin typeface="+mn-lt"/>
            </a:rPr>
            <a:t> - </a:t>
          </a:r>
          <a:r>
            <a:rPr lang="pt-PT" sz="1400">
              <a:latin typeface="+mn-lt"/>
            </a:rPr>
            <a:t>Quando abrir o</a:t>
          </a:r>
          <a:r>
            <a:rPr lang="pt-PT" sz="1400" baseline="0">
              <a:latin typeface="+mn-lt"/>
            </a:rPr>
            <a:t> ficheiro, em formato MS Excel, grave-o com a sigla identificativa do serviços/organimo, como por </a:t>
          </a:r>
          <a:r>
            <a:rPr lang="pt-PT" sz="1400">
              <a:latin typeface="+mn-lt"/>
            </a:rPr>
            <a:t>exemplo - "BS_2023_GPP";</a:t>
          </a:r>
        </a:p>
        <a:p>
          <a:endParaRPr lang="pt-PT" sz="1400">
            <a:latin typeface="+mn-lt"/>
          </a:endParaRPr>
        </a:p>
        <a:p>
          <a:r>
            <a:rPr lang="pt-PT" sz="1400">
              <a:latin typeface="+mn-lt"/>
            </a:rPr>
            <a:t>2 - Proceda</a:t>
          </a:r>
          <a:r>
            <a:rPr lang="pt-PT" sz="1400" baseline="0">
              <a:latin typeface="+mn-lt"/>
            </a:rPr>
            <a:t> à identificação do serviço/organismo nos separador "02_ID_SERVIÇO"</a:t>
          </a:r>
          <a:r>
            <a:rPr lang="pt-PT" sz="1400">
              <a:latin typeface="+mn-lt"/>
            </a:rPr>
            <a:t>;</a:t>
          </a:r>
        </a:p>
        <a:p>
          <a:endParaRPr lang="pt-PT" sz="1400">
            <a:latin typeface="+mn-lt"/>
          </a:endParaRPr>
        </a:p>
        <a:p>
          <a:r>
            <a:rPr lang="pt-PT" sz="1400">
              <a:latin typeface="+mn-lt"/>
            </a:rPr>
            <a:t>3</a:t>
          </a:r>
          <a:r>
            <a:rPr lang="pt-PT" sz="1400" baseline="0">
              <a:latin typeface="+mn-lt"/>
            </a:rPr>
            <a:t> - Preencha as </a:t>
          </a:r>
          <a:r>
            <a:rPr lang="pt-PT" sz="1400">
              <a:latin typeface="+mn-lt"/>
            </a:rPr>
            <a:t>células AE51 e AE52 (leque etário), bem</a:t>
          </a:r>
          <a:r>
            <a:rPr lang="pt-PT" sz="1400" baseline="0">
              <a:latin typeface="+mn-lt"/>
            </a:rPr>
            <a:t> como a célula V333</a:t>
          </a:r>
          <a:r>
            <a:rPr lang="pt-PT" sz="1400">
              <a:latin typeface="+mn-lt"/>
            </a:rPr>
            <a:t> (Introduzir o total das horas trabalháveis por semana do serviço);</a:t>
          </a:r>
        </a:p>
        <a:p>
          <a:endParaRPr lang="pt-PT" sz="1400">
            <a:latin typeface="+mn-lt"/>
          </a:endParaRPr>
        </a:p>
        <a:p>
          <a:r>
            <a:rPr lang="pt-PT" sz="1400">
              <a:latin typeface="+mn-lt"/>
            </a:rPr>
            <a:t>4 - A informação prestada é unica e exclusivamente da responsabilidade do serviço/organismo</a:t>
          </a:r>
          <a:r>
            <a:rPr lang="pt-PT" sz="1400" baseline="0">
              <a:latin typeface="+mn-lt"/>
            </a:rPr>
            <a:t> respondente;</a:t>
          </a:r>
        </a:p>
        <a:p>
          <a:endParaRPr lang="pt-PT" sz="1400" baseline="0">
            <a:latin typeface="+mn-lt"/>
          </a:endParaRPr>
        </a:p>
        <a:p>
          <a:r>
            <a:rPr lang="pt-PT" sz="1400">
              <a:solidFill>
                <a:schemeClr val="lt1"/>
              </a:solidFill>
              <a:latin typeface="+mn-lt"/>
              <a:ea typeface="+mn-ea"/>
              <a:cs typeface="+mn-cs"/>
            </a:rPr>
            <a:t>5 - Em caso de processo de fusão/reestruturação da entidade existente a 31/12/2023 deverá ser indicado o critério adotado para o registo dos dados do Balanço Social 2023,</a:t>
          </a:r>
          <a:r>
            <a:rPr lang="pt-PT" sz="1400" baseline="0">
              <a:solidFill>
                <a:schemeClr val="lt1"/>
              </a:solidFill>
              <a:latin typeface="+mn-lt"/>
              <a:ea typeface="+mn-ea"/>
              <a:cs typeface="+mn-cs"/>
            </a:rPr>
            <a:t> por exemplo:</a:t>
          </a:r>
        </a:p>
        <a:p>
          <a:endParaRPr lang="pt-PT" sz="1400" baseline="0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pPr algn="l"/>
          <a:r>
            <a:rPr lang="pt-PT" sz="1400" b="1">
              <a:latin typeface="+mn-lt"/>
            </a:rPr>
            <a:t>"</a:t>
          </a:r>
          <a:r>
            <a:rPr lang="pt-PT" sz="1400" i="1">
              <a:latin typeface="+mn-lt"/>
            </a:rPr>
            <a:t>No caso de uma entidade que resulta da fusão de 2 entidades, em que a nova entidade iniciou o seu funcionamento a 1 de junho 2023,</a:t>
          </a:r>
          <a:r>
            <a:rPr lang="pt-PT" sz="1400" i="1" baseline="0">
              <a:latin typeface="+mn-lt"/>
            </a:rPr>
            <a:t> d</a:t>
          </a:r>
          <a:r>
            <a:rPr lang="pt-PT" sz="1400" i="1">
              <a:latin typeface="+mn-lt"/>
            </a:rPr>
            <a:t>everá registar os dados da entidade nova referente ao período de 1 junho a 31 dezembro, especificando em baixo na descrição da entidade a data de início da nova entidade e o número de trabalhadores em exercício de funções nessa data, em substituição do n.º de trabalhadores a 1 de janeiro 2023 </a:t>
          </a:r>
          <a:r>
            <a:rPr lang="pt-PT" sz="1400" i="0" baseline="0">
              <a:latin typeface="+mn-lt"/>
            </a:rPr>
            <a:t>.</a:t>
          </a:r>
          <a:endParaRPr lang="pt-PT" sz="1400" i="0">
            <a:latin typeface="+mn-lt"/>
          </a:endParaRPr>
        </a:p>
        <a:p>
          <a:pPr algn="l"/>
          <a:endParaRPr lang="pt-PT" sz="1400">
            <a:latin typeface="+mn-lt"/>
          </a:endParaRPr>
        </a:p>
        <a:p>
          <a:pPr algn="l"/>
          <a:r>
            <a:rPr lang="pt-PT" sz="1400">
              <a:latin typeface="+mn-lt"/>
            </a:rPr>
            <a:t>Caso este critério não seja aplicável para algum dos quadros, deverá também ser descrita no campo do "</a:t>
          </a:r>
          <a:r>
            <a:rPr lang="pt-PT" sz="1400" baseline="0">
              <a:latin typeface="+mn-lt"/>
            </a:rPr>
            <a:t>Critério adotado".</a:t>
          </a:r>
          <a:endParaRPr lang="pt-PT" sz="1400"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38100</xdr:colOff>
      <xdr:row>331</xdr:row>
      <xdr:rowOff>171450</xdr:rowOff>
    </xdr:from>
    <xdr:to>
      <xdr:col>28</xdr:col>
      <xdr:colOff>23813</xdr:colOff>
      <xdr:row>333</xdr:row>
      <xdr:rowOff>9525</xdr:rowOff>
    </xdr:to>
    <xdr:sp macro="" textlink="">
      <xdr:nvSpPr>
        <xdr:cNvPr id="2" name="Chamada com seta para a esquerda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2144375" y="76057125"/>
          <a:ext cx="2319338" cy="295275"/>
        </a:xfrm>
        <a:prstGeom prst="leftArrowCallout">
          <a:avLst>
            <a:gd name="adj1" fmla="val 25000"/>
            <a:gd name="adj2" fmla="val 25000"/>
            <a:gd name="adj3" fmla="val 56081"/>
            <a:gd name="adj4" fmla="val 91091"/>
          </a:avLst>
        </a:prstGeom>
        <a:solidFill>
          <a:srgbClr val="FF0000"/>
        </a:solidFill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pt-PT" sz="1000" b="1">
              <a:solidFill>
                <a:srgbClr val="FFFF00"/>
              </a:solidFill>
            </a:rPr>
            <a:t>PREENCHER ESTA CÉLULA SFF</a:t>
          </a:r>
        </a:p>
      </xdr:txBody>
    </xdr:sp>
    <xdr:clientData/>
  </xdr:twoCellAnchor>
  <xdr:twoCellAnchor>
    <xdr:from>
      <xdr:col>29</xdr:col>
      <xdr:colOff>323851</xdr:colOff>
      <xdr:row>45</xdr:row>
      <xdr:rowOff>108858</xdr:rowOff>
    </xdr:from>
    <xdr:to>
      <xdr:col>32</xdr:col>
      <xdr:colOff>295276</xdr:colOff>
      <xdr:row>48</xdr:row>
      <xdr:rowOff>152400</xdr:rowOff>
    </xdr:to>
    <xdr:sp macro="" textlink="">
      <xdr:nvSpPr>
        <xdr:cNvPr id="3" name="Chamada rectangula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4554201" y="10367283"/>
          <a:ext cx="1371600" cy="615042"/>
        </a:xfrm>
        <a:prstGeom prst="wedgeRectCallout">
          <a:avLst>
            <a:gd name="adj1" fmla="val -28333"/>
            <a:gd name="adj2" fmla="val 89167"/>
          </a:avLst>
        </a:prstGeom>
        <a:solidFill>
          <a:srgbClr val="FF0000"/>
        </a:solidFill>
        <a:ln w="12700" cmpd="sng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PT" sz="1000" b="1">
              <a:solidFill>
                <a:srgbClr val="FFFF00"/>
              </a:solidFill>
            </a:rPr>
            <a:t>PREENCHER ESTAS 2 CÉLULAS SFF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res\home\SRLF\21-Tabelas\tabelaSalarial\IFADAP\salarios2004_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res\home\Backup\ASGRLF\balan&#231;oSocial\MODELOINTERNO\2007\IFAPBalan&#231;oSocial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s01\ds\home\DSRH\DPGRH\Luis%20Macedo\Balan&#231;os%20Sociais%20do%20MADRP\BS%20ex-MADRP%202011\BS%20Recebidos\GPP%20-%203&#186;%20Envi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s01\ds\home\DSRH\DPGRH\Luis%20Macedo\Balan&#231;os%20da%20Secretaria-Geral\MAPAS%20DO%20BS-DGAEP%20DESBLOQUEADOS\BalancoSocial2010_sigladoministerio_sigladaentidad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ACTV"/>
      <sheetName val="Tabelas"/>
      <sheetName val="Tabelas1 "/>
      <sheetName val="Folha3"/>
      <sheetName val="Tabelas04a06"/>
    </sheetNames>
    <sheetDataSet>
      <sheetData sheetId="0"/>
      <sheetData sheetId="1">
        <row r="48">
          <cell r="B48">
            <v>18</v>
          </cell>
          <cell r="C48">
            <v>2458.3000000000002</v>
          </cell>
          <cell r="D48">
            <v>2458.3000000000002</v>
          </cell>
          <cell r="E48">
            <v>2581.2150000000001</v>
          </cell>
          <cell r="F48">
            <v>2704.1300000000006</v>
          </cell>
          <cell r="G48">
            <v>2827.0450000000001</v>
          </cell>
          <cell r="H48">
            <v>2949.96</v>
          </cell>
        </row>
        <row r="49">
          <cell r="B49">
            <v>17</v>
          </cell>
          <cell r="C49">
            <v>2222.6999999999998</v>
          </cell>
          <cell r="D49">
            <v>2222.6999999999998</v>
          </cell>
          <cell r="E49">
            <v>2333.835</v>
          </cell>
          <cell r="F49">
            <v>2444.9699999999998</v>
          </cell>
          <cell r="G49">
            <v>2556.1049999999996</v>
          </cell>
          <cell r="H49">
            <v>2667.24</v>
          </cell>
        </row>
        <row r="50">
          <cell r="B50">
            <v>16</v>
          </cell>
          <cell r="C50">
            <v>2068.1</v>
          </cell>
          <cell r="D50">
            <v>2068.1</v>
          </cell>
          <cell r="E50">
            <v>2171.5050000000001</v>
          </cell>
          <cell r="F50">
            <v>2274.9100000000003</v>
          </cell>
          <cell r="G50">
            <v>2378.3149999999996</v>
          </cell>
          <cell r="H50">
            <v>2481.7199999999998</v>
          </cell>
        </row>
        <row r="51">
          <cell r="B51">
            <v>15</v>
          </cell>
          <cell r="C51">
            <v>1905.2</v>
          </cell>
          <cell r="D51">
            <v>1905.2</v>
          </cell>
          <cell r="E51">
            <v>2000.46</v>
          </cell>
          <cell r="F51">
            <v>2095.7200000000003</v>
          </cell>
          <cell r="G51">
            <v>2190.98</v>
          </cell>
          <cell r="H51">
            <v>2286.2399999999998</v>
          </cell>
        </row>
        <row r="52">
          <cell r="B52">
            <v>14</v>
          </cell>
          <cell r="C52">
            <v>1738.6</v>
          </cell>
          <cell r="D52">
            <v>1738.6</v>
          </cell>
          <cell r="E52">
            <v>1825.53</v>
          </cell>
          <cell r="F52">
            <v>1912.46</v>
          </cell>
          <cell r="G52">
            <v>1999.3899999999996</v>
          </cell>
          <cell r="H52">
            <v>2086.3199999999997</v>
          </cell>
        </row>
        <row r="53">
          <cell r="B53">
            <v>13</v>
          </cell>
          <cell r="C53">
            <v>1577.9</v>
          </cell>
          <cell r="D53">
            <v>1577.9</v>
          </cell>
          <cell r="E53">
            <v>1656.7950000000001</v>
          </cell>
          <cell r="F53">
            <v>1735.6900000000003</v>
          </cell>
          <cell r="G53">
            <v>1814.585</v>
          </cell>
          <cell r="H53">
            <v>1893.48</v>
          </cell>
        </row>
        <row r="54">
          <cell r="B54">
            <v>12</v>
          </cell>
          <cell r="C54">
            <v>1445.1</v>
          </cell>
          <cell r="D54">
            <v>1445.1</v>
          </cell>
          <cell r="E54">
            <v>1517.355</v>
          </cell>
          <cell r="F54">
            <v>1589.6100000000001</v>
          </cell>
          <cell r="G54">
            <v>1661.8649999999998</v>
          </cell>
          <cell r="H54">
            <v>1734.12</v>
          </cell>
        </row>
        <row r="55">
          <cell r="B55">
            <v>11</v>
          </cell>
          <cell r="C55">
            <v>1330.9</v>
          </cell>
          <cell r="D55">
            <v>1330.9</v>
          </cell>
          <cell r="E55">
            <v>1397.4450000000002</v>
          </cell>
          <cell r="F55">
            <v>1463.9900000000002</v>
          </cell>
          <cell r="G55">
            <v>1530.5350000000001</v>
          </cell>
          <cell r="H55">
            <v>1597.0800000000002</v>
          </cell>
        </row>
        <row r="56">
          <cell r="B56">
            <v>10</v>
          </cell>
          <cell r="C56">
            <v>1190.5</v>
          </cell>
          <cell r="D56">
            <v>1190.5</v>
          </cell>
          <cell r="E56">
            <v>1250.0250000000001</v>
          </cell>
          <cell r="F56">
            <v>1309.5500000000002</v>
          </cell>
          <cell r="G56">
            <v>1369.0749999999998</v>
          </cell>
          <cell r="H56">
            <v>1428.6</v>
          </cell>
        </row>
        <row r="57">
          <cell r="B57">
            <v>9</v>
          </cell>
          <cell r="C57">
            <v>1092.4000000000001</v>
          </cell>
          <cell r="D57">
            <v>1092.4000000000001</v>
          </cell>
          <cell r="E57">
            <v>1147.0200000000002</v>
          </cell>
          <cell r="F57">
            <v>1201.6400000000001</v>
          </cell>
          <cell r="G57">
            <v>1256.26</v>
          </cell>
          <cell r="H57">
            <v>1310.88</v>
          </cell>
        </row>
        <row r="58">
          <cell r="B58">
            <v>8</v>
          </cell>
          <cell r="C58">
            <v>989.6</v>
          </cell>
          <cell r="D58">
            <v>989.6</v>
          </cell>
          <cell r="E58">
            <v>1039.0800000000002</v>
          </cell>
          <cell r="F58">
            <v>1088.5600000000002</v>
          </cell>
          <cell r="G58">
            <v>1138.04</v>
          </cell>
          <cell r="H58">
            <v>1187.52</v>
          </cell>
        </row>
        <row r="59">
          <cell r="B59">
            <v>7</v>
          </cell>
          <cell r="C59">
            <v>915.6</v>
          </cell>
          <cell r="D59">
            <v>915.6</v>
          </cell>
          <cell r="E59">
            <v>961.38000000000011</v>
          </cell>
          <cell r="F59">
            <v>1007.1600000000001</v>
          </cell>
          <cell r="G59">
            <v>1052.94</v>
          </cell>
          <cell r="H59">
            <v>1098.72</v>
          </cell>
        </row>
        <row r="60">
          <cell r="B60">
            <v>6</v>
          </cell>
          <cell r="C60">
            <v>865.8</v>
          </cell>
          <cell r="D60">
            <v>865.8</v>
          </cell>
          <cell r="E60">
            <v>909.09</v>
          </cell>
          <cell r="F60">
            <v>952.38</v>
          </cell>
          <cell r="G60">
            <v>995.66999999999985</v>
          </cell>
          <cell r="H60">
            <v>1038.9599999999998</v>
          </cell>
        </row>
        <row r="61">
          <cell r="B61">
            <v>5</v>
          </cell>
          <cell r="C61">
            <v>766.2</v>
          </cell>
          <cell r="D61">
            <v>766.2</v>
          </cell>
          <cell r="E61">
            <v>804.5100000000001</v>
          </cell>
          <cell r="F61">
            <v>842.82000000000016</v>
          </cell>
          <cell r="G61">
            <v>881.13</v>
          </cell>
          <cell r="H61">
            <v>919.44</v>
          </cell>
        </row>
        <row r="62">
          <cell r="B62">
            <v>4</v>
          </cell>
          <cell r="C62">
            <v>664.7</v>
          </cell>
          <cell r="D62">
            <v>664.7</v>
          </cell>
          <cell r="E62">
            <v>697.93500000000006</v>
          </cell>
          <cell r="F62">
            <v>731.17000000000007</v>
          </cell>
          <cell r="G62">
            <v>764.40499999999997</v>
          </cell>
          <cell r="H62">
            <v>797.64</v>
          </cell>
        </row>
        <row r="63">
          <cell r="B63">
            <v>3</v>
          </cell>
          <cell r="C63">
            <v>577.79999999999995</v>
          </cell>
          <cell r="D63">
            <v>577.79999999999995</v>
          </cell>
          <cell r="E63">
            <v>606.68999999999994</v>
          </cell>
          <cell r="F63">
            <v>635.58000000000004</v>
          </cell>
          <cell r="G63">
            <v>664.46999999999991</v>
          </cell>
          <cell r="H63">
            <v>693.3599999999999</v>
          </cell>
        </row>
        <row r="64">
          <cell r="B64">
            <v>2</v>
          </cell>
          <cell r="C64">
            <v>509.7</v>
          </cell>
          <cell r="D64">
            <v>509.7</v>
          </cell>
          <cell r="E64">
            <v>535.18500000000006</v>
          </cell>
          <cell r="F64">
            <v>560.67000000000007</v>
          </cell>
          <cell r="G64">
            <v>586.15499999999997</v>
          </cell>
          <cell r="H64">
            <v>611.64</v>
          </cell>
        </row>
        <row r="65">
          <cell r="B65">
            <v>1</v>
          </cell>
          <cell r="C65">
            <v>433.2</v>
          </cell>
          <cell r="D65">
            <v>433.2</v>
          </cell>
          <cell r="E65">
            <v>454.86</v>
          </cell>
          <cell r="F65">
            <v>476.52000000000004</v>
          </cell>
          <cell r="G65">
            <v>498.17999999999995</v>
          </cell>
          <cell r="H65">
            <v>519.83999999999992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LHA DE DADOS"/>
    </sheetNames>
    <sheetDataSet>
      <sheetData sheetId="0">
        <row r="9">
          <cell r="H9">
            <v>800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ficação"/>
      <sheetName val="ÍNDICE"/>
      <sheetName val="GPP"/>
      <sheetName val="Médias Etárias"/>
      <sheetName val="Médias Antiguidade"/>
      <sheetName val="Alguns Indicadores de Gestão"/>
    </sheetNames>
    <sheetDataSet>
      <sheetData sheetId="0" refreshError="1"/>
      <sheetData sheetId="1" refreshError="1"/>
      <sheetData sheetId="2" refreshError="1"/>
      <sheetData sheetId="3" refreshError="1">
        <row r="5">
          <cell r="AD5">
            <v>54.5</v>
          </cell>
          <cell r="AE5">
            <v>42</v>
          </cell>
          <cell r="AF5">
            <v>50.333333333333336</v>
          </cell>
        </row>
        <row r="13">
          <cell r="AD13">
            <v>44.222222222222221</v>
          </cell>
          <cell r="AE13">
            <v>49.333333333333336</v>
          </cell>
          <cell r="AF13">
            <v>47.416666666666664</v>
          </cell>
        </row>
        <row r="21">
          <cell r="AD21">
            <v>50.913043478260867</v>
          </cell>
          <cell r="AE21">
            <v>48.666666666666664</v>
          </cell>
          <cell r="AF21">
            <v>49.46153846153846</v>
          </cell>
        </row>
        <row r="29">
          <cell r="AD29">
            <v>52</v>
          </cell>
          <cell r="AE29">
            <v>51.827586206896555</v>
          </cell>
          <cell r="AF29">
            <v>51.84375</v>
          </cell>
        </row>
        <row r="37">
          <cell r="AD37">
            <v>47</v>
          </cell>
          <cell r="AE37">
            <v>54</v>
          </cell>
          <cell r="AF37">
            <v>52.833333333333336</v>
          </cell>
        </row>
        <row r="45">
          <cell r="AD45">
            <v>43.25</v>
          </cell>
          <cell r="AE45">
            <v>50.333333333333336</v>
          </cell>
          <cell r="AF45">
            <v>46.285714285714285</v>
          </cell>
        </row>
        <row r="53">
          <cell r="AD53" t="e">
            <v>#DIV/0!</v>
          </cell>
          <cell r="AE53" t="e">
            <v>#DIV/0!</v>
          </cell>
          <cell r="AF53" t="e">
            <v>#DIV/0!</v>
          </cell>
        </row>
        <row r="61">
          <cell r="AD61" t="e">
            <v>#DIV/0!</v>
          </cell>
          <cell r="AE61" t="e">
            <v>#DIV/0!</v>
          </cell>
          <cell r="AF61" t="e">
            <v>#DIV/0!</v>
          </cell>
        </row>
        <row r="79">
          <cell r="AD79" t="e">
            <v>#DIV/0!</v>
          </cell>
          <cell r="AE79" t="e">
            <v>#DIV/0!</v>
          </cell>
          <cell r="AF79" t="e">
            <v>#DIV/0!</v>
          </cell>
        </row>
        <row r="87">
          <cell r="AD87" t="e">
            <v>#DIV/0!</v>
          </cell>
          <cell r="AE87" t="e">
            <v>#DIV/0!</v>
          </cell>
          <cell r="AF87" t="e">
            <v>#DIV/0!</v>
          </cell>
        </row>
      </sheetData>
      <sheetData sheetId="4" refreshError="1">
        <row r="5">
          <cell r="X5">
            <v>27</v>
          </cell>
          <cell r="Y5">
            <v>17</v>
          </cell>
          <cell r="Z5">
            <v>23.666666666666668</v>
          </cell>
        </row>
        <row r="13">
          <cell r="X13">
            <v>19.222222222222221</v>
          </cell>
          <cell r="Y13">
            <v>23</v>
          </cell>
          <cell r="Z13">
            <v>21.583333333333332</v>
          </cell>
        </row>
        <row r="21">
          <cell r="X21">
            <v>24.869565217391305</v>
          </cell>
          <cell r="Y21">
            <v>22.69047619047619</v>
          </cell>
          <cell r="Z21">
            <v>23.46153846153846</v>
          </cell>
        </row>
        <row r="29">
          <cell r="X29">
            <v>28.666666666666668</v>
          </cell>
          <cell r="Y29">
            <v>27.689655172413794</v>
          </cell>
          <cell r="Z29">
            <v>27.78125</v>
          </cell>
        </row>
        <row r="37">
          <cell r="X37">
            <v>17</v>
          </cell>
          <cell r="Y37">
            <v>29</v>
          </cell>
          <cell r="Z37">
            <v>27</v>
          </cell>
        </row>
        <row r="45">
          <cell r="X45">
            <v>22</v>
          </cell>
          <cell r="Y45">
            <v>30.333333333333332</v>
          </cell>
          <cell r="Z45">
            <v>25.571428571428573</v>
          </cell>
        </row>
        <row r="53">
          <cell r="X53" t="e">
            <v>#DIV/0!</v>
          </cell>
          <cell r="Y53" t="e">
            <v>#DIV/0!</v>
          </cell>
          <cell r="Z53" t="e">
            <v>#DIV/0!</v>
          </cell>
        </row>
        <row r="69">
          <cell r="X69" t="e">
            <v>#DIV/0!</v>
          </cell>
          <cell r="Y69" t="e">
            <v>#DIV/0!</v>
          </cell>
          <cell r="Z69" t="e">
            <v>#DIV/0!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ficação"/>
      <sheetName val="INDICE"/>
      <sheetName val="Quadro 1"/>
      <sheetName val="Quadro 2"/>
      <sheetName val="Quadro 3"/>
      <sheetName val="Quadro 4"/>
      <sheetName val="Quadro 5"/>
      <sheetName val="Quadro 6"/>
      <sheetName val="Quadro 7"/>
      <sheetName val="Quadro 8"/>
      <sheetName val="Quadro 9"/>
      <sheetName val="Quadro 10"/>
      <sheetName val="Quadro 11"/>
      <sheetName val="Quadro 12"/>
      <sheetName val="Quadro 13"/>
      <sheetName val="Quadro 14"/>
      <sheetName val="Quadro 14.1"/>
      <sheetName val="Quadro 15"/>
      <sheetName val="Quadro 16"/>
      <sheetName val="Quadro 17"/>
      <sheetName val="Quadro 18"/>
      <sheetName val="Quadro 19"/>
      <sheetName val="Quadro 20"/>
      <sheetName val="Quadro 21"/>
      <sheetName val="Quadro 22"/>
      <sheetName val="Quadro 23"/>
      <sheetName val="Quadro 24"/>
      <sheetName val="Quadro 25"/>
      <sheetName val="Quadro 26"/>
      <sheetName val="Quadros 27-30"/>
      <sheetName val="Quadros 31_32"/>
      <sheetName val="Folha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ables/table1.xml><?xml version="1.0" encoding="utf-8"?>
<table xmlns="http://schemas.openxmlformats.org/spreadsheetml/2006/main" id="1" name="Lista117" displayName="Lista117" ref="BB383:BB428" totalsRowShown="0" headerRowDxfId="2" dataDxfId="1" dataCellStyle="Normal 2">
  <autoFilter ref="BB383:BB428"/>
  <tableColumns count="1">
    <tableColumn id="1" name="Código" dataDxfId="0" dataCellStyle="Normal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/>
  <dimension ref="B1:Y38"/>
  <sheetViews>
    <sheetView showGridLines="0" topLeftCell="A7" zoomScale="92" zoomScaleNormal="92" workbookViewId="0">
      <selection activeCell="S7" sqref="S7"/>
    </sheetView>
  </sheetViews>
  <sheetFormatPr defaultColWidth="9.109375" defaultRowHeight="14.4"/>
  <cols>
    <col min="1" max="1" width="19.33203125" style="216" customWidth="1"/>
    <col min="2" max="2" width="39.33203125" style="216" customWidth="1"/>
    <col min="3" max="3" width="17.33203125" style="216" customWidth="1"/>
    <col min="4" max="16384" width="9.109375" style="216"/>
  </cols>
  <sheetData>
    <row r="1" spans="2:2" ht="45.6" customHeight="1"/>
    <row r="2" spans="2:2" ht="30.75" customHeight="1"/>
    <row r="4" spans="2:2" ht="30.75" customHeight="1"/>
    <row r="5" spans="2:2" ht="30.75" customHeight="1"/>
    <row r="6" spans="2:2" ht="30.75" customHeight="1">
      <c r="B6" s="217"/>
    </row>
    <row r="7" spans="2:2" ht="30.75" customHeight="1"/>
    <row r="8" spans="2:2" ht="30.75" customHeight="1"/>
    <row r="9" spans="2:2" ht="30.75" customHeight="1"/>
    <row r="10" spans="2:2" ht="30.75" customHeight="1"/>
    <row r="11" spans="2:2" ht="30.75" customHeight="1"/>
    <row r="12" spans="2:2" ht="30.75" customHeight="1"/>
    <row r="13" spans="2:2" ht="30.75" customHeight="1"/>
    <row r="22" spans="2:25">
      <c r="B22" s="225" t="s">
        <v>448</v>
      </c>
    </row>
    <row r="23" spans="2:25">
      <c r="B23" s="456"/>
      <c r="C23" s="457"/>
      <c r="D23" s="457"/>
      <c r="E23" s="457"/>
      <c r="F23" s="457"/>
      <c r="G23" s="457"/>
      <c r="H23" s="457"/>
      <c r="I23" s="457"/>
      <c r="J23" s="457"/>
      <c r="K23" s="457"/>
      <c r="L23" s="457"/>
      <c r="M23" s="458"/>
    </row>
    <row r="24" spans="2:25">
      <c r="B24" s="459"/>
      <c r="C24" s="460"/>
      <c r="D24" s="460"/>
      <c r="E24" s="460"/>
      <c r="F24" s="460"/>
      <c r="G24" s="460"/>
      <c r="H24" s="460"/>
      <c r="I24" s="460"/>
      <c r="J24" s="460"/>
      <c r="K24" s="460"/>
      <c r="L24" s="460"/>
      <c r="M24" s="461"/>
    </row>
    <row r="25" spans="2:25">
      <c r="B25" s="459"/>
      <c r="C25" s="460"/>
      <c r="D25" s="460"/>
      <c r="E25" s="460"/>
      <c r="F25" s="460"/>
      <c r="G25" s="460"/>
      <c r="H25" s="460"/>
      <c r="I25" s="460"/>
      <c r="J25" s="460"/>
      <c r="K25" s="460"/>
      <c r="L25" s="460"/>
      <c r="M25" s="461"/>
    </row>
    <row r="26" spans="2:25" ht="18.75" customHeight="1">
      <c r="B26" s="459"/>
      <c r="C26" s="460"/>
      <c r="D26" s="460"/>
      <c r="E26" s="460"/>
      <c r="F26" s="460"/>
      <c r="G26" s="460"/>
      <c r="H26" s="460"/>
      <c r="I26" s="460"/>
      <c r="J26" s="460"/>
      <c r="K26" s="460"/>
      <c r="L26" s="460"/>
      <c r="M26" s="461"/>
    </row>
    <row r="27" spans="2:25">
      <c r="B27" s="459"/>
      <c r="C27" s="460"/>
      <c r="D27" s="460"/>
      <c r="E27" s="460"/>
      <c r="F27" s="460"/>
      <c r="G27" s="460"/>
      <c r="H27" s="460"/>
      <c r="I27" s="460"/>
      <c r="J27" s="460"/>
      <c r="K27" s="460"/>
      <c r="L27" s="460"/>
      <c r="M27" s="461"/>
      <c r="Q27" s="465"/>
      <c r="R27" s="466"/>
      <c r="S27" s="466"/>
      <c r="T27" s="466"/>
      <c r="U27" s="466"/>
      <c r="V27" s="466"/>
      <c r="W27" s="466"/>
      <c r="X27" s="466"/>
      <c r="Y27" s="466"/>
    </row>
    <row r="28" spans="2:25">
      <c r="B28" s="459"/>
      <c r="C28" s="460"/>
      <c r="D28" s="460"/>
      <c r="E28" s="460"/>
      <c r="F28" s="460"/>
      <c r="G28" s="460"/>
      <c r="H28" s="460"/>
      <c r="I28" s="460"/>
      <c r="J28" s="460"/>
      <c r="K28" s="460"/>
      <c r="L28" s="460"/>
      <c r="M28" s="461"/>
      <c r="Q28" s="466"/>
      <c r="R28" s="466"/>
      <c r="S28" s="466"/>
      <c r="T28" s="466"/>
      <c r="U28" s="466"/>
      <c r="V28" s="466"/>
      <c r="W28" s="466"/>
      <c r="X28" s="466"/>
      <c r="Y28" s="466"/>
    </row>
    <row r="29" spans="2:25">
      <c r="B29" s="459"/>
      <c r="C29" s="460"/>
      <c r="D29" s="460"/>
      <c r="E29" s="460"/>
      <c r="F29" s="460"/>
      <c r="G29" s="460"/>
      <c r="H29" s="460"/>
      <c r="I29" s="460"/>
      <c r="J29" s="460"/>
      <c r="K29" s="460"/>
      <c r="L29" s="460"/>
      <c r="M29" s="461"/>
      <c r="Q29" s="466"/>
      <c r="R29" s="466"/>
      <c r="S29" s="466"/>
      <c r="T29" s="466"/>
      <c r="U29" s="466"/>
      <c r="V29" s="466"/>
      <c r="W29" s="466"/>
      <c r="X29" s="466"/>
      <c r="Y29" s="466"/>
    </row>
    <row r="30" spans="2:25">
      <c r="B30" s="459"/>
      <c r="C30" s="460"/>
      <c r="D30" s="460"/>
      <c r="E30" s="460"/>
      <c r="F30" s="460"/>
      <c r="G30" s="460"/>
      <c r="H30" s="460"/>
      <c r="I30" s="460"/>
      <c r="J30" s="460"/>
      <c r="K30" s="460"/>
      <c r="L30" s="460"/>
      <c r="M30" s="461"/>
    </row>
    <row r="31" spans="2:25">
      <c r="B31" s="459"/>
      <c r="C31" s="460"/>
      <c r="D31" s="460"/>
      <c r="E31" s="460"/>
      <c r="F31" s="460"/>
      <c r="G31" s="460"/>
      <c r="H31" s="460"/>
      <c r="I31" s="460"/>
      <c r="J31" s="460"/>
      <c r="K31" s="460"/>
      <c r="L31" s="460"/>
      <c r="M31" s="461"/>
    </row>
    <row r="32" spans="2:25">
      <c r="B32" s="459"/>
      <c r="C32" s="460"/>
      <c r="D32" s="460"/>
      <c r="E32" s="460"/>
      <c r="F32" s="460"/>
      <c r="G32" s="460"/>
      <c r="H32" s="460"/>
      <c r="I32" s="460"/>
      <c r="J32" s="460"/>
      <c r="K32" s="460"/>
      <c r="L32" s="460"/>
      <c r="M32" s="461"/>
    </row>
    <row r="33" spans="2:13">
      <c r="B33" s="459"/>
      <c r="C33" s="460"/>
      <c r="D33" s="460"/>
      <c r="E33" s="460"/>
      <c r="F33" s="460"/>
      <c r="G33" s="460"/>
      <c r="H33" s="460"/>
      <c r="I33" s="460"/>
      <c r="J33" s="460"/>
      <c r="K33" s="460"/>
      <c r="L33" s="460"/>
      <c r="M33" s="461"/>
    </row>
    <row r="34" spans="2:13">
      <c r="B34" s="459"/>
      <c r="C34" s="460"/>
      <c r="D34" s="460"/>
      <c r="E34" s="460"/>
      <c r="F34" s="460"/>
      <c r="G34" s="460"/>
      <c r="H34" s="460"/>
      <c r="I34" s="460"/>
      <c r="J34" s="460"/>
      <c r="K34" s="460"/>
      <c r="L34" s="460"/>
      <c r="M34" s="461"/>
    </row>
    <row r="35" spans="2:13">
      <c r="B35" s="459"/>
      <c r="C35" s="460"/>
      <c r="D35" s="460"/>
      <c r="E35" s="460"/>
      <c r="F35" s="460"/>
      <c r="G35" s="460"/>
      <c r="H35" s="460"/>
      <c r="I35" s="460"/>
      <c r="J35" s="460"/>
      <c r="K35" s="460"/>
      <c r="L35" s="460"/>
      <c r="M35" s="461"/>
    </row>
    <row r="36" spans="2:13">
      <c r="B36" s="459"/>
      <c r="C36" s="460"/>
      <c r="D36" s="460"/>
      <c r="E36" s="460"/>
      <c r="F36" s="460"/>
      <c r="G36" s="460"/>
      <c r="H36" s="460"/>
      <c r="I36" s="460"/>
      <c r="J36" s="460"/>
      <c r="K36" s="460"/>
      <c r="L36" s="460"/>
      <c r="M36" s="461"/>
    </row>
    <row r="37" spans="2:13">
      <c r="B37" s="459"/>
      <c r="C37" s="460"/>
      <c r="D37" s="460"/>
      <c r="E37" s="460"/>
      <c r="F37" s="460"/>
      <c r="G37" s="460"/>
      <c r="H37" s="460"/>
      <c r="I37" s="460"/>
      <c r="J37" s="460"/>
      <c r="K37" s="460"/>
      <c r="L37" s="460"/>
      <c r="M37" s="461"/>
    </row>
    <row r="38" spans="2:13">
      <c r="B38" s="462"/>
      <c r="C38" s="463"/>
      <c r="D38" s="463"/>
      <c r="E38" s="463"/>
      <c r="F38" s="463"/>
      <c r="G38" s="463"/>
      <c r="H38" s="463"/>
      <c r="I38" s="463"/>
      <c r="J38" s="463"/>
      <c r="K38" s="463"/>
      <c r="L38" s="463"/>
      <c r="M38" s="464"/>
    </row>
  </sheetData>
  <sheetProtection selectLockedCells="1"/>
  <mergeCells count="2">
    <mergeCell ref="B23:M38"/>
    <mergeCell ref="Q27:Y29"/>
  </mergeCells>
  <printOptions horizontalCentered="1"/>
  <pageMargins left="0.21" right="0.15748031496062992" top="0.74803149606299213" bottom="0.74803149606299213" header="0.31496062992125984" footer="0.31496062992125984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E4" sqref="E4"/>
    </sheetView>
  </sheetViews>
  <sheetFormatPr defaultColWidth="9.109375" defaultRowHeight="14.4"/>
  <cols>
    <col min="1" max="1" width="9.109375" style="451"/>
    <col min="2" max="2" width="23.109375" style="451" bestFit="1" customWidth="1"/>
    <col min="3" max="3" width="15.6640625" style="451" customWidth="1"/>
    <col min="4" max="16384" width="9.109375" style="451"/>
  </cols>
  <sheetData>
    <row r="1" spans="1:6" ht="93.75" customHeight="1">
      <c r="A1" s="469" t="s">
        <v>536</v>
      </c>
      <c r="B1" s="470"/>
      <c r="C1" s="470"/>
      <c r="D1" s="470"/>
      <c r="E1" s="470"/>
      <c r="F1" s="471"/>
    </row>
    <row r="2" spans="1:6" ht="54.75" customHeight="1">
      <c r="A2" s="472" t="s">
        <v>443</v>
      </c>
      <c r="B2" s="473"/>
      <c r="C2" s="473"/>
      <c r="D2" s="473"/>
      <c r="E2" s="473"/>
      <c r="F2" s="474"/>
    </row>
    <row r="3" spans="1:6">
      <c r="A3" s="445"/>
      <c r="B3" s="446"/>
      <c r="C3" s="446"/>
      <c r="D3" s="446"/>
      <c r="E3" s="446"/>
      <c r="F3" s="447"/>
    </row>
    <row r="4" spans="1:6" ht="24" customHeight="1">
      <c r="A4" s="445"/>
      <c r="B4" s="446"/>
      <c r="C4" s="446"/>
      <c r="D4" s="446"/>
      <c r="E4" s="446"/>
      <c r="F4" s="447"/>
    </row>
    <row r="5" spans="1:6" ht="18" customHeight="1">
      <c r="A5" s="445"/>
      <c r="B5" s="448" t="s">
        <v>449</v>
      </c>
      <c r="C5" s="452"/>
      <c r="D5" s="446"/>
      <c r="E5" s="446"/>
      <c r="F5" s="447"/>
    </row>
    <row r="6" spans="1:6" ht="18" customHeight="1">
      <c r="A6" s="445"/>
      <c r="B6" s="448" t="s">
        <v>444</v>
      </c>
      <c r="C6" s="452"/>
      <c r="D6" s="446"/>
      <c r="E6" s="446"/>
      <c r="F6" s="447"/>
    </row>
    <row r="7" spans="1:6" ht="18" customHeight="1">
      <c r="A7" s="445"/>
      <c r="B7" s="448" t="s">
        <v>450</v>
      </c>
      <c r="C7" s="452"/>
      <c r="D7" s="446"/>
      <c r="E7" s="446"/>
      <c r="F7" s="447"/>
    </row>
    <row r="8" spans="1:6" ht="75.75" customHeight="1">
      <c r="A8" s="472" t="s">
        <v>534</v>
      </c>
      <c r="B8" s="473"/>
      <c r="C8" s="473"/>
      <c r="D8" s="473"/>
      <c r="E8" s="473"/>
      <c r="F8" s="474"/>
    </row>
    <row r="9" spans="1:6">
      <c r="A9" s="445"/>
      <c r="B9" s="446"/>
      <c r="C9" s="446"/>
      <c r="D9" s="446"/>
      <c r="E9" s="446"/>
      <c r="F9" s="447"/>
    </row>
    <row r="10" spans="1:6">
      <c r="A10" s="445"/>
      <c r="B10" s="448" t="s">
        <v>531</v>
      </c>
      <c r="C10" s="452"/>
      <c r="D10" s="446"/>
      <c r="E10" s="446"/>
      <c r="F10" s="447"/>
    </row>
    <row r="11" spans="1:6">
      <c r="A11" s="445"/>
      <c r="B11" s="448" t="s">
        <v>532</v>
      </c>
      <c r="C11" s="452"/>
      <c r="D11" s="446"/>
      <c r="E11" s="446"/>
      <c r="F11" s="447"/>
    </row>
    <row r="12" spans="1:6">
      <c r="A12" s="445"/>
      <c r="B12" s="446"/>
      <c r="C12" s="446"/>
      <c r="D12" s="446"/>
      <c r="E12" s="446"/>
      <c r="F12" s="447"/>
    </row>
    <row r="13" spans="1:6">
      <c r="A13" s="475" t="s">
        <v>535</v>
      </c>
      <c r="B13" s="476"/>
      <c r="C13" s="476"/>
      <c r="D13" s="476"/>
      <c r="E13" s="476"/>
      <c r="F13" s="477"/>
    </row>
    <row r="14" spans="1:6">
      <c r="A14" s="478"/>
      <c r="B14" s="476"/>
      <c r="C14" s="476"/>
      <c r="D14" s="476"/>
      <c r="E14" s="476"/>
      <c r="F14" s="477"/>
    </row>
    <row r="15" spans="1:6">
      <c r="A15" s="478"/>
      <c r="B15" s="476"/>
      <c r="C15" s="476"/>
      <c r="D15" s="476"/>
      <c r="E15" s="476"/>
      <c r="F15" s="477"/>
    </row>
    <row r="16" spans="1:6">
      <c r="A16" s="478"/>
      <c r="B16" s="476"/>
      <c r="C16" s="476"/>
      <c r="D16" s="476"/>
      <c r="E16" s="476"/>
      <c r="F16" s="477"/>
    </row>
    <row r="17" spans="1:6">
      <c r="A17" s="445"/>
      <c r="B17" s="446"/>
      <c r="C17" s="446"/>
      <c r="D17" s="446"/>
      <c r="E17" s="446"/>
      <c r="F17" s="447"/>
    </row>
    <row r="18" spans="1:6">
      <c r="A18" s="445"/>
      <c r="B18" s="446"/>
      <c r="C18" s="446"/>
      <c r="D18" s="446"/>
      <c r="E18" s="446"/>
      <c r="F18" s="447"/>
    </row>
    <row r="19" spans="1:6" ht="21" customHeight="1">
      <c r="A19" s="455" t="s">
        <v>482</v>
      </c>
      <c r="B19" s="446"/>
      <c r="C19" s="446"/>
      <c r="D19" s="446"/>
      <c r="E19" s="446"/>
      <c r="F19" s="447"/>
    </row>
    <row r="20" spans="1:6">
      <c r="A20" s="445"/>
      <c r="B20" s="448" t="s">
        <v>533</v>
      </c>
      <c r="C20" s="467"/>
      <c r="D20" s="467"/>
      <c r="E20" s="467"/>
      <c r="F20" s="468"/>
    </row>
    <row r="21" spans="1:6">
      <c r="A21" s="449"/>
      <c r="B21" s="450" t="s">
        <v>247</v>
      </c>
      <c r="C21" s="453"/>
      <c r="D21" s="453"/>
      <c r="E21" s="453"/>
      <c r="F21" s="454"/>
    </row>
  </sheetData>
  <mergeCells count="5">
    <mergeCell ref="C20:F20"/>
    <mergeCell ref="A1:F1"/>
    <mergeCell ref="A2:F2"/>
    <mergeCell ref="A8:F8"/>
    <mergeCell ref="A13:F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lha5">
    <tabColor rgb="FFFF9900"/>
  </sheetPr>
  <dimension ref="A1:BI847"/>
  <sheetViews>
    <sheetView showGridLines="0" tabSelected="1" topLeftCell="A2" zoomScaleNormal="100" workbookViewId="0">
      <selection activeCell="L14" sqref="L14"/>
    </sheetView>
  </sheetViews>
  <sheetFormatPr defaultColWidth="9.109375" defaultRowHeight="13.8"/>
  <cols>
    <col min="1" max="1" width="9.33203125" style="1" customWidth="1"/>
    <col min="2" max="2" width="35.6640625" style="1" customWidth="1"/>
    <col min="3" max="33" width="7" style="1" customWidth="1"/>
    <col min="34" max="34" width="5.88671875" style="206" customWidth="1"/>
    <col min="35" max="37" width="5.88671875" style="206" hidden="1" customWidth="1"/>
    <col min="38" max="38" width="7.44140625" style="206" hidden="1" customWidth="1"/>
    <col min="39" max="40" width="9.109375" style="206" hidden="1" customWidth="1"/>
    <col min="41" max="42" width="9.109375" style="1" hidden="1" customWidth="1"/>
    <col min="43" max="43" width="9.33203125" style="1" hidden="1" customWidth="1"/>
    <col min="44" max="50" width="11" style="1" hidden="1" customWidth="1"/>
    <col min="51" max="53" width="9.109375" style="1" hidden="1" customWidth="1"/>
    <col min="54" max="54" width="49" style="1" hidden="1" customWidth="1"/>
    <col min="55" max="61" width="9.109375" style="1" hidden="1" customWidth="1"/>
    <col min="62" max="235" width="0" style="1" hidden="1" customWidth="1"/>
    <col min="236" max="16384" width="9.109375" style="1"/>
  </cols>
  <sheetData>
    <row r="1" spans="2:40" hidden="1"/>
    <row r="2" spans="2:40" s="2" customFormat="1" ht="39.9" customHeight="1" thickBot="1">
      <c r="B2" s="528" t="s">
        <v>0</v>
      </c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8"/>
      <c r="U2" s="528"/>
      <c r="V2" s="528"/>
      <c r="W2" s="528"/>
      <c r="X2" s="528"/>
      <c r="Y2" s="528"/>
      <c r="Z2" s="528"/>
      <c r="AA2" s="528"/>
      <c r="AH2" s="207"/>
      <c r="AI2" s="207"/>
      <c r="AJ2" s="207"/>
      <c r="AK2" s="207"/>
      <c r="AL2" s="207"/>
      <c r="AM2" s="207"/>
      <c r="AN2" s="207"/>
    </row>
    <row r="3" spans="2:40" ht="54.75" customHeight="1">
      <c r="B3" s="526" t="s">
        <v>1</v>
      </c>
      <c r="C3" s="525" t="s">
        <v>2</v>
      </c>
      <c r="D3" s="525"/>
      <c r="E3" s="525" t="s">
        <v>3</v>
      </c>
      <c r="F3" s="525"/>
      <c r="G3" s="525" t="s">
        <v>4</v>
      </c>
      <c r="H3" s="525"/>
      <c r="I3" s="525" t="s">
        <v>5</v>
      </c>
      <c r="J3" s="525"/>
      <c r="K3" s="525" t="s">
        <v>447</v>
      </c>
      <c r="L3" s="525"/>
      <c r="M3" s="525" t="s">
        <v>6</v>
      </c>
      <c r="N3" s="525"/>
      <c r="O3" s="525" t="s">
        <v>7</v>
      </c>
      <c r="P3" s="525"/>
      <c r="Q3" s="525" t="s">
        <v>8</v>
      </c>
      <c r="R3" s="525"/>
      <c r="S3" s="525" t="s">
        <v>9</v>
      </c>
      <c r="T3" s="525"/>
      <c r="U3" s="525" t="s">
        <v>10</v>
      </c>
      <c r="V3" s="525"/>
      <c r="W3" s="525" t="s">
        <v>11</v>
      </c>
      <c r="X3" s="525"/>
      <c r="Y3" s="525" t="s">
        <v>12</v>
      </c>
      <c r="Z3" s="525"/>
      <c r="AA3" s="523" t="s">
        <v>12</v>
      </c>
      <c r="AF3" s="3"/>
      <c r="AG3" s="3"/>
    </row>
    <row r="4" spans="2:40" ht="12" customHeight="1">
      <c r="B4" s="527"/>
      <c r="C4" s="4" t="s">
        <v>13</v>
      </c>
      <c r="D4" s="4" t="s">
        <v>14</v>
      </c>
      <c r="E4" s="4" t="s">
        <v>13</v>
      </c>
      <c r="F4" s="4" t="s">
        <v>14</v>
      </c>
      <c r="G4" s="4" t="s">
        <v>13</v>
      </c>
      <c r="H4" s="4" t="s">
        <v>14</v>
      </c>
      <c r="I4" s="4" t="s">
        <v>13</v>
      </c>
      <c r="J4" s="4" t="s">
        <v>14</v>
      </c>
      <c r="K4" s="4" t="s">
        <v>13</v>
      </c>
      <c r="L4" s="4" t="s">
        <v>14</v>
      </c>
      <c r="M4" s="4" t="s">
        <v>13</v>
      </c>
      <c r="N4" s="4" t="s">
        <v>14</v>
      </c>
      <c r="O4" s="4" t="s">
        <v>13</v>
      </c>
      <c r="P4" s="4" t="s">
        <v>14</v>
      </c>
      <c r="Q4" s="4" t="s">
        <v>13</v>
      </c>
      <c r="R4" s="4" t="s">
        <v>14</v>
      </c>
      <c r="S4" s="4" t="s">
        <v>13</v>
      </c>
      <c r="T4" s="4" t="s">
        <v>14</v>
      </c>
      <c r="U4" s="4" t="s">
        <v>13</v>
      </c>
      <c r="V4" s="4" t="s">
        <v>14</v>
      </c>
      <c r="W4" s="4" t="s">
        <v>13</v>
      </c>
      <c r="X4" s="4" t="s">
        <v>14</v>
      </c>
      <c r="Y4" s="4" t="s">
        <v>13</v>
      </c>
      <c r="Z4" s="4" t="s">
        <v>14</v>
      </c>
      <c r="AA4" s="524"/>
      <c r="AF4" s="3"/>
      <c r="AG4" s="3"/>
    </row>
    <row r="5" spans="2:40" ht="15" customHeight="1">
      <c r="B5" s="226" t="s">
        <v>15</v>
      </c>
      <c r="C5" s="5"/>
      <c r="D5" s="6"/>
      <c r="E5" s="5"/>
      <c r="F5" s="6"/>
      <c r="G5" s="5"/>
      <c r="H5" s="6"/>
      <c r="I5" s="5"/>
      <c r="J5" s="6"/>
      <c r="K5" s="5"/>
      <c r="L5" s="6"/>
      <c r="M5" s="5"/>
      <c r="N5" s="6"/>
      <c r="O5" s="5"/>
      <c r="P5" s="6"/>
      <c r="Q5" s="5">
        <v>2</v>
      </c>
      <c r="R5" s="6">
        <v>1</v>
      </c>
      <c r="S5" s="5"/>
      <c r="T5" s="6"/>
      <c r="U5" s="5"/>
      <c r="V5" s="6"/>
      <c r="W5" s="5"/>
      <c r="X5" s="6"/>
      <c r="Y5" s="227">
        <f>C5+E5+G5+I5+K5+M5+O5+Q5+S5+U5+W5</f>
        <v>2</v>
      </c>
      <c r="Z5" s="227">
        <f>D5+F5+H5+J5+L5+N5+P5+R5+T5+V5+X5</f>
        <v>1</v>
      </c>
      <c r="AA5" s="7">
        <f>Y5+Z5</f>
        <v>3</v>
      </c>
      <c r="AB5" s="8"/>
      <c r="AC5" s="8"/>
      <c r="AD5" s="9"/>
      <c r="AF5" s="10"/>
      <c r="AG5" s="10"/>
    </row>
    <row r="6" spans="2:40" ht="15" customHeight="1">
      <c r="B6" s="226" t="s">
        <v>16</v>
      </c>
      <c r="C6" s="5"/>
      <c r="D6" s="6"/>
      <c r="E6" s="5"/>
      <c r="F6" s="6"/>
      <c r="G6" s="5"/>
      <c r="H6" s="6"/>
      <c r="I6" s="5"/>
      <c r="J6" s="6"/>
      <c r="K6" s="5"/>
      <c r="L6" s="6"/>
      <c r="M6" s="5"/>
      <c r="N6" s="6"/>
      <c r="O6" s="5"/>
      <c r="P6" s="6"/>
      <c r="Q6" s="5">
        <v>3</v>
      </c>
      <c r="R6" s="6">
        <v>1</v>
      </c>
      <c r="S6" s="5"/>
      <c r="T6" s="6"/>
      <c r="U6" s="5"/>
      <c r="V6" s="6"/>
      <c r="W6" s="5"/>
      <c r="X6" s="6"/>
      <c r="Y6" s="227">
        <f t="shared" ref="Y6:Y16" si="0">C6+E6+G6+I6+K6+M6+O6+Q6+S6+U6+W6</f>
        <v>3</v>
      </c>
      <c r="Z6" s="227">
        <f t="shared" ref="Z6:Z15" si="1">D6+F6+H6+J6+L6+N6+P6+R6+T6+V6+X6</f>
        <v>1</v>
      </c>
      <c r="AA6" s="7">
        <f t="shared" ref="AA6:AA16" si="2">Y6+Z6</f>
        <v>4</v>
      </c>
      <c r="AB6" s="8"/>
      <c r="AC6" s="8"/>
      <c r="AD6" s="9"/>
      <c r="AF6" s="10"/>
      <c r="AG6" s="10"/>
    </row>
    <row r="7" spans="2:40" ht="15" customHeight="1">
      <c r="B7" s="226" t="s">
        <v>17</v>
      </c>
      <c r="C7" s="5"/>
      <c r="D7" s="6"/>
      <c r="E7" s="5"/>
      <c r="F7" s="6"/>
      <c r="G7" s="5"/>
      <c r="H7" s="6"/>
      <c r="I7" s="5"/>
      <c r="J7" s="6"/>
      <c r="K7" s="5"/>
      <c r="L7" s="6"/>
      <c r="M7" s="5"/>
      <c r="N7" s="6"/>
      <c r="O7" s="5"/>
      <c r="P7" s="6"/>
      <c r="Q7" s="5">
        <v>2</v>
      </c>
      <c r="R7" s="6">
        <v>6</v>
      </c>
      <c r="S7" s="5"/>
      <c r="T7" s="6"/>
      <c r="U7" s="5"/>
      <c r="V7" s="6"/>
      <c r="W7" s="5"/>
      <c r="X7" s="6"/>
      <c r="Y7" s="227">
        <f t="shared" si="0"/>
        <v>2</v>
      </c>
      <c r="Z7" s="227">
        <f t="shared" si="1"/>
        <v>6</v>
      </c>
      <c r="AA7" s="7">
        <f t="shared" si="2"/>
        <v>8</v>
      </c>
      <c r="AB7" s="8"/>
      <c r="AC7" s="8"/>
      <c r="AD7" s="9"/>
      <c r="AF7" s="10"/>
      <c r="AG7" s="10"/>
    </row>
    <row r="8" spans="2:40" ht="15" customHeight="1">
      <c r="B8" s="226" t="s">
        <v>18</v>
      </c>
      <c r="C8" s="5"/>
      <c r="D8" s="6"/>
      <c r="E8" s="5"/>
      <c r="F8" s="6"/>
      <c r="G8" s="5"/>
      <c r="H8" s="6"/>
      <c r="I8" s="5"/>
      <c r="J8" s="6"/>
      <c r="K8" s="5"/>
      <c r="L8" s="6"/>
      <c r="M8" s="5"/>
      <c r="N8" s="6"/>
      <c r="O8" s="5"/>
      <c r="P8" s="6"/>
      <c r="Q8" s="5">
        <v>16</v>
      </c>
      <c r="R8" s="6">
        <v>16</v>
      </c>
      <c r="S8" s="5"/>
      <c r="T8" s="6"/>
      <c r="U8" s="5"/>
      <c r="V8" s="6"/>
      <c r="W8" s="5"/>
      <c r="X8" s="6"/>
      <c r="Y8" s="227">
        <f t="shared" si="0"/>
        <v>16</v>
      </c>
      <c r="Z8" s="227">
        <f t="shared" si="1"/>
        <v>16</v>
      </c>
      <c r="AA8" s="7">
        <f t="shared" si="2"/>
        <v>32</v>
      </c>
      <c r="AB8" s="8"/>
      <c r="AC8" s="8"/>
      <c r="AD8" s="9"/>
      <c r="AF8" s="10"/>
      <c r="AG8" s="10"/>
    </row>
    <row r="9" spans="2:40">
      <c r="B9" s="226" t="s">
        <v>19</v>
      </c>
      <c r="C9" s="5"/>
      <c r="D9" s="6"/>
      <c r="E9" s="5"/>
      <c r="F9" s="6"/>
      <c r="G9" s="5"/>
      <c r="H9" s="6"/>
      <c r="I9" s="5"/>
      <c r="J9" s="6"/>
      <c r="K9" s="5"/>
      <c r="L9" s="6"/>
      <c r="M9" s="5"/>
      <c r="N9" s="6"/>
      <c r="O9" s="5"/>
      <c r="P9" s="6"/>
      <c r="Q9" s="5"/>
      <c r="R9" s="6"/>
      <c r="S9" s="5"/>
      <c r="T9" s="6"/>
      <c r="U9" s="5"/>
      <c r="V9" s="6"/>
      <c r="W9" s="5"/>
      <c r="X9" s="6"/>
      <c r="Y9" s="227">
        <f t="shared" si="0"/>
        <v>0</v>
      </c>
      <c r="Z9" s="227">
        <f t="shared" si="1"/>
        <v>0</v>
      </c>
      <c r="AA9" s="7">
        <f t="shared" si="2"/>
        <v>0</v>
      </c>
      <c r="AF9" s="10"/>
      <c r="AG9" s="10"/>
    </row>
    <row r="10" spans="2:40" ht="15" customHeight="1">
      <c r="B10" s="226" t="s">
        <v>20</v>
      </c>
      <c r="C10" s="5"/>
      <c r="D10" s="6"/>
      <c r="E10" s="5"/>
      <c r="F10" s="6"/>
      <c r="G10" s="5"/>
      <c r="H10" s="6"/>
      <c r="I10" s="5"/>
      <c r="J10" s="6"/>
      <c r="K10" s="5">
        <v>147</v>
      </c>
      <c r="L10" s="6">
        <v>240</v>
      </c>
      <c r="M10" s="5"/>
      <c r="N10" s="6"/>
      <c r="O10" s="5">
        <v>5</v>
      </c>
      <c r="P10" s="6">
        <v>9</v>
      </c>
      <c r="Q10" s="5">
        <v>7</v>
      </c>
      <c r="R10" s="6">
        <v>6</v>
      </c>
      <c r="S10" s="5"/>
      <c r="T10" s="6"/>
      <c r="U10" s="5"/>
      <c r="V10" s="6"/>
      <c r="W10" s="5"/>
      <c r="X10" s="6"/>
      <c r="Y10" s="227">
        <f t="shared" si="0"/>
        <v>159</v>
      </c>
      <c r="Z10" s="227">
        <f t="shared" si="1"/>
        <v>255</v>
      </c>
      <c r="AA10" s="7">
        <f t="shared" si="2"/>
        <v>414</v>
      </c>
      <c r="AF10" s="10"/>
      <c r="AG10" s="10"/>
    </row>
    <row r="11" spans="2:40" ht="30" customHeight="1">
      <c r="B11" s="226" t="s">
        <v>21</v>
      </c>
      <c r="C11" s="5"/>
      <c r="D11" s="6"/>
      <c r="E11" s="5"/>
      <c r="F11" s="6"/>
      <c r="G11" s="5"/>
      <c r="H11" s="6"/>
      <c r="I11" s="5"/>
      <c r="J11" s="6"/>
      <c r="K11" s="5">
        <v>50</v>
      </c>
      <c r="L11" s="6">
        <v>91</v>
      </c>
      <c r="M11" s="5"/>
      <c r="N11" s="6"/>
      <c r="O11" s="5"/>
      <c r="P11" s="6"/>
      <c r="Q11" s="5"/>
      <c r="R11" s="6"/>
      <c r="S11" s="5"/>
      <c r="T11" s="6"/>
      <c r="U11" s="5"/>
      <c r="V11" s="6"/>
      <c r="W11" s="5"/>
      <c r="X11" s="6"/>
      <c r="Y11" s="227">
        <f t="shared" si="0"/>
        <v>50</v>
      </c>
      <c r="Z11" s="227">
        <f t="shared" si="1"/>
        <v>91</v>
      </c>
      <c r="AA11" s="7">
        <f t="shared" si="2"/>
        <v>141</v>
      </c>
      <c r="AB11" s="8"/>
      <c r="AC11" s="8"/>
      <c r="AD11" s="9"/>
      <c r="AF11" s="10"/>
      <c r="AG11" s="10"/>
    </row>
    <row r="12" spans="2:40">
      <c r="B12" s="226" t="s">
        <v>22</v>
      </c>
      <c r="C12" s="5"/>
      <c r="D12" s="6"/>
      <c r="E12" s="5"/>
      <c r="F12" s="6"/>
      <c r="G12" s="5"/>
      <c r="H12" s="6"/>
      <c r="I12" s="5"/>
      <c r="J12" s="6"/>
      <c r="K12" s="5">
        <v>25</v>
      </c>
      <c r="L12" s="6">
        <v>26</v>
      </c>
      <c r="M12" s="5"/>
      <c r="N12" s="6"/>
      <c r="O12" s="5">
        <v>1</v>
      </c>
      <c r="P12" s="6"/>
      <c r="Q12" s="5"/>
      <c r="R12" s="6"/>
      <c r="S12" s="5"/>
      <c r="T12" s="6">
        <v>1</v>
      </c>
      <c r="U12" s="5"/>
      <c r="V12" s="6"/>
      <c r="W12" s="5"/>
      <c r="X12" s="6"/>
      <c r="Y12" s="227">
        <f t="shared" si="0"/>
        <v>26</v>
      </c>
      <c r="Z12" s="227">
        <f t="shared" si="1"/>
        <v>27</v>
      </c>
      <c r="AA12" s="7">
        <f t="shared" si="2"/>
        <v>53</v>
      </c>
      <c r="AB12" s="8"/>
      <c r="AC12" s="8"/>
      <c r="AD12" s="9"/>
      <c r="AF12" s="10"/>
      <c r="AG12" s="10"/>
    </row>
    <row r="13" spans="2:40" ht="15" customHeight="1">
      <c r="B13" s="228" t="s">
        <v>23</v>
      </c>
      <c r="C13" s="5"/>
      <c r="D13" s="6"/>
      <c r="E13" s="5"/>
      <c r="F13" s="6"/>
      <c r="G13" s="5"/>
      <c r="H13" s="6"/>
      <c r="I13" s="5"/>
      <c r="J13" s="6"/>
      <c r="K13" s="5">
        <v>15</v>
      </c>
      <c r="L13" s="6">
        <v>3</v>
      </c>
      <c r="M13" s="5"/>
      <c r="N13" s="6"/>
      <c r="O13" s="5"/>
      <c r="P13" s="6"/>
      <c r="Q13" s="5"/>
      <c r="R13" s="6"/>
      <c r="S13" s="5"/>
      <c r="T13" s="6"/>
      <c r="U13" s="5"/>
      <c r="V13" s="6"/>
      <c r="W13" s="5"/>
      <c r="X13" s="6"/>
      <c r="Y13" s="227">
        <f t="shared" si="0"/>
        <v>15</v>
      </c>
      <c r="Z13" s="227">
        <f t="shared" si="1"/>
        <v>3</v>
      </c>
      <c r="AA13" s="7">
        <f t="shared" si="2"/>
        <v>18</v>
      </c>
      <c r="AB13" s="8"/>
      <c r="AC13" s="8"/>
      <c r="AD13" s="9"/>
      <c r="AF13" s="10"/>
      <c r="AG13" s="10"/>
    </row>
    <row r="14" spans="2:40" ht="15" customHeight="1">
      <c r="B14" s="228" t="s">
        <v>25</v>
      </c>
      <c r="C14" s="5"/>
      <c r="D14" s="6"/>
      <c r="E14" s="5"/>
      <c r="F14" s="6"/>
      <c r="G14" s="5"/>
      <c r="H14" s="6"/>
      <c r="I14" s="5"/>
      <c r="J14" s="6"/>
      <c r="K14" s="5"/>
      <c r="L14" s="6" t="s">
        <v>537</v>
      </c>
      <c r="M14" s="5"/>
      <c r="N14" s="6"/>
      <c r="O14" s="5"/>
      <c r="P14" s="6"/>
      <c r="Q14" s="5"/>
      <c r="R14" s="6"/>
      <c r="S14" s="5"/>
      <c r="T14" s="6"/>
      <c r="U14" s="5"/>
      <c r="V14" s="6"/>
      <c r="W14" s="5"/>
      <c r="X14" s="6"/>
      <c r="Y14" s="227">
        <f t="shared" si="0"/>
        <v>0</v>
      </c>
      <c r="Z14" s="227" t="e">
        <f t="shared" si="1"/>
        <v>#VALUE!</v>
      </c>
      <c r="AA14" s="7" t="e">
        <f t="shared" si="2"/>
        <v>#VALUE!</v>
      </c>
      <c r="AB14" s="8"/>
      <c r="AC14" s="8"/>
      <c r="AD14" s="9"/>
      <c r="AF14" s="10"/>
      <c r="AG14" s="10"/>
    </row>
    <row r="15" spans="2:40" ht="15" customHeight="1">
      <c r="B15" s="228" t="s">
        <v>24</v>
      </c>
      <c r="C15" s="5"/>
      <c r="D15" s="6"/>
      <c r="E15" s="5"/>
      <c r="F15" s="6"/>
      <c r="G15" s="5"/>
      <c r="H15" s="6"/>
      <c r="I15" s="5"/>
      <c r="J15" s="6"/>
      <c r="K15" s="5"/>
      <c r="L15" s="6"/>
      <c r="M15" s="5"/>
      <c r="N15" s="6"/>
      <c r="O15" s="5"/>
      <c r="P15" s="6"/>
      <c r="Q15" s="5"/>
      <c r="R15" s="6"/>
      <c r="S15" s="5"/>
      <c r="T15" s="6"/>
      <c r="U15" s="5"/>
      <c r="V15" s="6"/>
      <c r="W15" s="5"/>
      <c r="X15" s="6"/>
      <c r="Y15" s="227">
        <f t="shared" si="0"/>
        <v>0</v>
      </c>
      <c r="Z15" s="227">
        <f t="shared" si="1"/>
        <v>0</v>
      </c>
      <c r="AA15" s="7">
        <f t="shared" si="2"/>
        <v>0</v>
      </c>
      <c r="AB15" s="8"/>
      <c r="AC15" s="8"/>
      <c r="AD15" s="9"/>
      <c r="AF15" s="10"/>
      <c r="AG15" s="10"/>
    </row>
    <row r="16" spans="2:40" ht="15" customHeight="1">
      <c r="B16" s="228" t="s">
        <v>446</v>
      </c>
      <c r="C16" s="5"/>
      <c r="D16" s="6"/>
      <c r="E16" s="5"/>
      <c r="F16" s="6"/>
      <c r="G16" s="5"/>
      <c r="H16" s="6"/>
      <c r="I16" s="5"/>
      <c r="J16" s="6"/>
      <c r="K16" s="5"/>
      <c r="L16" s="6"/>
      <c r="M16" s="5"/>
      <c r="N16" s="6"/>
      <c r="O16" s="5"/>
      <c r="P16" s="6"/>
      <c r="Q16" s="5"/>
      <c r="R16" s="6"/>
      <c r="S16" s="5"/>
      <c r="T16" s="6"/>
      <c r="U16" s="5"/>
      <c r="V16" s="6"/>
      <c r="W16" s="5"/>
      <c r="X16" s="6"/>
      <c r="Y16" s="227">
        <f t="shared" si="0"/>
        <v>0</v>
      </c>
      <c r="Z16" s="227">
        <f>D16+F16+H16+J16+L16+N16+P16+R16+T16+V16+X16</f>
        <v>0</v>
      </c>
      <c r="AA16" s="7">
        <f t="shared" si="2"/>
        <v>0</v>
      </c>
      <c r="AB16" s="8"/>
      <c r="AC16" s="8"/>
      <c r="AD16" s="9"/>
      <c r="AF16" s="10"/>
      <c r="AG16" s="10"/>
    </row>
    <row r="17" spans="2:46" ht="21" customHeight="1" thickBot="1">
      <c r="B17" s="11" t="s">
        <v>26</v>
      </c>
      <c r="C17" s="12">
        <f>SUM(C5:C16)</f>
        <v>0</v>
      </c>
      <c r="D17" s="12">
        <f t="shared" ref="D17:X17" si="3">SUM(D5:D16)</f>
        <v>0</v>
      </c>
      <c r="E17" s="12">
        <f t="shared" si="3"/>
        <v>0</v>
      </c>
      <c r="F17" s="12">
        <f t="shared" si="3"/>
        <v>0</v>
      </c>
      <c r="G17" s="12">
        <f t="shared" si="3"/>
        <v>0</v>
      </c>
      <c r="H17" s="12">
        <f t="shared" si="3"/>
        <v>0</v>
      </c>
      <c r="I17" s="12">
        <f t="shared" si="3"/>
        <v>0</v>
      </c>
      <c r="J17" s="12">
        <f t="shared" si="3"/>
        <v>0</v>
      </c>
      <c r="K17" s="12">
        <f t="shared" si="3"/>
        <v>237</v>
      </c>
      <c r="L17" s="12">
        <f t="shared" si="3"/>
        <v>360</v>
      </c>
      <c r="M17" s="12">
        <f t="shared" si="3"/>
        <v>0</v>
      </c>
      <c r="N17" s="12">
        <f t="shared" si="3"/>
        <v>0</v>
      </c>
      <c r="O17" s="12">
        <f t="shared" si="3"/>
        <v>6</v>
      </c>
      <c r="P17" s="12">
        <f t="shared" si="3"/>
        <v>9</v>
      </c>
      <c r="Q17" s="12">
        <f t="shared" si="3"/>
        <v>30</v>
      </c>
      <c r="R17" s="12">
        <f t="shared" si="3"/>
        <v>30</v>
      </c>
      <c r="S17" s="12">
        <f t="shared" si="3"/>
        <v>0</v>
      </c>
      <c r="T17" s="12">
        <f t="shared" si="3"/>
        <v>1</v>
      </c>
      <c r="U17" s="12">
        <f t="shared" si="3"/>
        <v>0</v>
      </c>
      <c r="V17" s="12">
        <f t="shared" si="3"/>
        <v>0</v>
      </c>
      <c r="W17" s="12">
        <f t="shared" si="3"/>
        <v>0</v>
      </c>
      <c r="X17" s="12">
        <f t="shared" si="3"/>
        <v>0</v>
      </c>
      <c r="Y17" s="12">
        <f>SUM(Y5:Y16)</f>
        <v>273</v>
      </c>
      <c r="Z17" s="12" t="e">
        <f>SUM(Z5:Z16)</f>
        <v>#VALUE!</v>
      </c>
      <c r="AA17" s="13" t="e">
        <f>Y17+Z17</f>
        <v>#VALUE!</v>
      </c>
      <c r="AF17" s="10"/>
      <c r="AG17" s="10"/>
    </row>
    <row r="18" spans="2:46" s="14" customFormat="1" ht="8.1" customHeight="1" thickBot="1"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AH18" s="208"/>
      <c r="AI18" s="208"/>
      <c r="AJ18" s="208"/>
      <c r="AK18" s="208"/>
      <c r="AL18" s="208"/>
      <c r="AM18" s="208"/>
      <c r="AN18" s="208"/>
    </row>
    <row r="19" spans="2:46" ht="35.1" customHeight="1">
      <c r="B19" s="16" t="s">
        <v>27</v>
      </c>
      <c r="C19" s="218" t="s">
        <v>13</v>
      </c>
      <c r="D19" s="218" t="s">
        <v>14</v>
      </c>
      <c r="E19" s="219" t="s">
        <v>12</v>
      </c>
      <c r="F19" s="17"/>
      <c r="G19" s="17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7"/>
      <c r="V19" s="17"/>
      <c r="AG19" s="206"/>
      <c r="AN19" s="1"/>
    </row>
    <row r="20" spans="2:46" ht="15" customHeight="1">
      <c r="B20" s="19" t="s">
        <v>28</v>
      </c>
      <c r="C20" s="5"/>
      <c r="D20" s="5"/>
      <c r="E20" s="20">
        <f>SUM(C20:D20)</f>
        <v>0</v>
      </c>
      <c r="F20" s="21"/>
      <c r="G20" s="22"/>
      <c r="H20" s="22"/>
      <c r="I20" s="22"/>
      <c r="J20" s="23"/>
      <c r="K20" s="23"/>
      <c r="L20" s="23"/>
      <c r="M20" s="23"/>
      <c r="N20" s="23"/>
      <c r="O20" s="23"/>
      <c r="P20" s="23"/>
      <c r="Q20" s="24"/>
      <c r="R20" s="25"/>
      <c r="S20" s="25"/>
      <c r="T20" s="21"/>
      <c r="U20" s="26"/>
      <c r="V20" s="17"/>
      <c r="W20" s="17"/>
    </row>
    <row r="21" spans="2:46" ht="15" customHeight="1">
      <c r="B21" s="19" t="s">
        <v>29</v>
      </c>
      <c r="C21" s="5"/>
      <c r="D21" s="5"/>
      <c r="E21" s="20">
        <f>SUM(C21:D21)</f>
        <v>0</v>
      </c>
      <c r="F21" s="21"/>
      <c r="G21" s="27"/>
      <c r="H21" s="27"/>
      <c r="I21" s="27"/>
      <c r="J21" s="23"/>
      <c r="K21" s="23"/>
      <c r="L21" s="23"/>
      <c r="M21" s="23"/>
      <c r="N21" s="23"/>
      <c r="O21" s="23"/>
      <c r="P21" s="23"/>
      <c r="Q21" s="21"/>
      <c r="R21" s="25"/>
      <c r="S21" s="25"/>
      <c r="T21" s="21"/>
      <c r="U21" s="26"/>
      <c r="V21" s="17"/>
      <c r="W21" s="17"/>
    </row>
    <row r="22" spans="2:46" ht="21" customHeight="1" thickBot="1">
      <c r="B22" s="11" t="s">
        <v>26</v>
      </c>
      <c r="C22" s="12">
        <f>SUM(C20:C21)</f>
        <v>0</v>
      </c>
      <c r="D22" s="12">
        <f>SUM(D20:D21)</f>
        <v>0</v>
      </c>
      <c r="E22" s="13">
        <f>SUM(C22:D22)</f>
        <v>0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26"/>
      <c r="V22" s="17"/>
      <c r="W22" s="17"/>
    </row>
    <row r="23" spans="2:46" s="14" customFormat="1" ht="15" customHeight="1">
      <c r="B23" s="403" t="s">
        <v>30</v>
      </c>
      <c r="C23" s="397"/>
      <c r="D23" s="397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AH23" s="208"/>
      <c r="AI23" s="208"/>
      <c r="AJ23" s="208"/>
      <c r="AK23" s="208"/>
      <c r="AL23" s="208"/>
      <c r="AM23" s="208"/>
      <c r="AN23" s="208"/>
    </row>
    <row r="24" spans="2:46" s="14" customFormat="1" ht="15" customHeight="1">
      <c r="B24" s="421" t="s">
        <v>31</v>
      </c>
      <c r="C24" s="397"/>
      <c r="D24" s="397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AH24" s="208"/>
      <c r="AI24" s="208"/>
      <c r="AJ24" s="208"/>
      <c r="AK24" s="208"/>
      <c r="AL24" s="208"/>
      <c r="AM24" s="208"/>
      <c r="AN24" s="208"/>
      <c r="AO24" s="529" t="s">
        <v>32</v>
      </c>
      <c r="AP24" s="529"/>
      <c r="AQ24" s="529"/>
      <c r="AR24" s="529"/>
      <c r="AS24" s="529"/>
      <c r="AT24" s="529"/>
    </row>
    <row r="25" spans="2:46" s="14" customFormat="1" ht="15" customHeight="1">
      <c r="B25" s="397" t="s">
        <v>33</v>
      </c>
      <c r="C25" s="397"/>
      <c r="D25" s="397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AH25" s="208"/>
      <c r="AI25" s="208"/>
      <c r="AJ25" s="208"/>
      <c r="AK25" s="208"/>
      <c r="AL25" s="208"/>
      <c r="AM25" s="208"/>
      <c r="AN25" s="208"/>
      <c r="AO25" s="533" t="s">
        <v>34</v>
      </c>
      <c r="AP25" s="533"/>
      <c r="AQ25" s="533"/>
      <c r="AR25" s="533"/>
      <c r="AS25" s="533"/>
      <c r="AT25" s="533"/>
    </row>
    <row r="26" spans="2:46" customFormat="1" ht="15" customHeight="1">
      <c r="B26" s="397" t="s">
        <v>454</v>
      </c>
      <c r="C26" s="389"/>
      <c r="D26" s="389"/>
      <c r="E26" s="363"/>
      <c r="F26" s="363"/>
      <c r="G26" s="363"/>
      <c r="H26" s="363"/>
      <c r="I26" s="363"/>
      <c r="J26" s="363"/>
      <c r="K26" s="363"/>
      <c r="L26" s="363"/>
      <c r="M26" s="363"/>
      <c r="N26" s="363"/>
      <c r="O26" s="363"/>
      <c r="P26" s="363"/>
      <c r="Q26" s="363"/>
      <c r="R26" s="363"/>
      <c r="S26" s="363"/>
      <c r="T26" s="363"/>
      <c r="U26" s="363"/>
      <c r="V26" s="363"/>
      <c r="W26" s="363"/>
      <c r="X26" s="363"/>
      <c r="Y26" s="363"/>
      <c r="Z26" s="363"/>
      <c r="AA26" s="363"/>
      <c r="AO26" s="533"/>
      <c r="AP26" s="533"/>
      <c r="AQ26" s="533"/>
      <c r="AR26" s="533"/>
      <c r="AS26" s="533"/>
      <c r="AT26" s="533"/>
    </row>
    <row r="27" spans="2:46" s="14" customFormat="1" ht="9.9" customHeight="1" thickBot="1"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AH27" s="208"/>
      <c r="AI27" s="208"/>
      <c r="AJ27" s="208"/>
      <c r="AK27" s="208"/>
      <c r="AL27" s="208"/>
      <c r="AM27" s="208"/>
      <c r="AN27" s="208"/>
      <c r="AO27" s="534"/>
      <c r="AP27" s="534"/>
      <c r="AQ27" s="534"/>
      <c r="AR27" s="534"/>
      <c r="AS27" s="534"/>
      <c r="AT27" s="534"/>
    </row>
    <row r="28" spans="2:46" s="2" customFormat="1" ht="39.9" customHeight="1" thickBot="1">
      <c r="B28" s="535" t="s">
        <v>35</v>
      </c>
      <c r="C28" s="535"/>
      <c r="D28" s="535"/>
      <c r="E28" s="535"/>
      <c r="F28" s="535"/>
      <c r="G28" s="535"/>
      <c r="H28" s="535"/>
      <c r="I28" s="535"/>
      <c r="J28" s="535"/>
      <c r="K28" s="535"/>
      <c r="L28" s="535"/>
      <c r="M28" s="535"/>
      <c r="N28" s="535"/>
      <c r="O28" s="535"/>
      <c r="P28" s="535"/>
      <c r="Q28" s="535"/>
      <c r="R28" s="535"/>
      <c r="S28" s="535"/>
      <c r="T28" s="535"/>
      <c r="U28" s="535"/>
      <c r="V28" s="535"/>
      <c r="W28" s="535"/>
      <c r="X28" s="535"/>
      <c r="Y28" s="535"/>
      <c r="Z28" s="536"/>
      <c r="AA28" s="537" t="s">
        <v>36</v>
      </c>
      <c r="AB28" s="538"/>
      <c r="AC28" s="539"/>
      <c r="AH28" s="207"/>
      <c r="AI28" s="207"/>
      <c r="AJ28" s="207"/>
      <c r="AK28" s="207"/>
      <c r="AL28" s="207"/>
      <c r="AM28" s="207"/>
      <c r="AN28" s="207"/>
      <c r="AO28" s="540" t="s">
        <v>37</v>
      </c>
      <c r="AP28" s="541"/>
      <c r="AQ28" s="541"/>
      <c r="AR28" s="542" t="s">
        <v>38</v>
      </c>
      <c r="AS28" s="544" t="s">
        <v>39</v>
      </c>
      <c r="AT28" s="546" t="s">
        <v>26</v>
      </c>
    </row>
    <row r="29" spans="2:46" ht="28.5" customHeight="1">
      <c r="B29" s="526" t="s">
        <v>40</v>
      </c>
      <c r="C29" s="525" t="s">
        <v>41</v>
      </c>
      <c r="D29" s="525"/>
      <c r="E29" s="525" t="s">
        <v>42</v>
      </c>
      <c r="F29" s="525"/>
      <c r="G29" s="525" t="s">
        <v>43</v>
      </c>
      <c r="H29" s="525"/>
      <c r="I29" s="525" t="s">
        <v>44</v>
      </c>
      <c r="J29" s="525"/>
      <c r="K29" s="525" t="s">
        <v>45</v>
      </c>
      <c r="L29" s="525"/>
      <c r="M29" s="525" t="s">
        <v>46</v>
      </c>
      <c r="N29" s="525"/>
      <c r="O29" s="525" t="s">
        <v>47</v>
      </c>
      <c r="P29" s="525"/>
      <c r="Q29" s="525" t="s">
        <v>48</v>
      </c>
      <c r="R29" s="525"/>
      <c r="S29" s="525" t="s">
        <v>49</v>
      </c>
      <c r="T29" s="525"/>
      <c r="U29" s="525" t="s">
        <v>50</v>
      </c>
      <c r="V29" s="525"/>
      <c r="W29" s="525" t="s">
        <v>51</v>
      </c>
      <c r="X29" s="525"/>
      <c r="Y29" s="525" t="s">
        <v>52</v>
      </c>
      <c r="Z29" s="525"/>
      <c r="AA29" s="525" t="s">
        <v>12</v>
      </c>
      <c r="AB29" s="525"/>
      <c r="AC29" s="523" t="s">
        <v>12</v>
      </c>
      <c r="AO29" s="548" t="s">
        <v>53</v>
      </c>
      <c r="AP29" s="549"/>
      <c r="AQ29" s="549"/>
      <c r="AR29" s="543"/>
      <c r="AS29" s="545"/>
      <c r="AT29" s="547"/>
    </row>
    <row r="30" spans="2:46" ht="13.5" customHeight="1">
      <c r="B30" s="527"/>
      <c r="C30" s="4" t="s">
        <v>13</v>
      </c>
      <c r="D30" s="4" t="s">
        <v>14</v>
      </c>
      <c r="E30" s="4" t="s">
        <v>13</v>
      </c>
      <c r="F30" s="4" t="s">
        <v>14</v>
      </c>
      <c r="G30" s="4" t="s">
        <v>13</v>
      </c>
      <c r="H30" s="4" t="s">
        <v>14</v>
      </c>
      <c r="I30" s="4" t="s">
        <v>13</v>
      </c>
      <c r="J30" s="4" t="s">
        <v>14</v>
      </c>
      <c r="K30" s="4" t="s">
        <v>13</v>
      </c>
      <c r="L30" s="4" t="s">
        <v>14</v>
      </c>
      <c r="M30" s="4" t="s">
        <v>13</v>
      </c>
      <c r="N30" s="4" t="s">
        <v>14</v>
      </c>
      <c r="O30" s="4" t="s">
        <v>13</v>
      </c>
      <c r="P30" s="4" t="s">
        <v>14</v>
      </c>
      <c r="Q30" s="4" t="s">
        <v>13</v>
      </c>
      <c r="R30" s="4" t="s">
        <v>14</v>
      </c>
      <c r="S30" s="4" t="s">
        <v>13</v>
      </c>
      <c r="T30" s="4" t="s">
        <v>14</v>
      </c>
      <c r="U30" s="4" t="s">
        <v>13</v>
      </c>
      <c r="V30" s="4" t="s">
        <v>14</v>
      </c>
      <c r="W30" s="4" t="s">
        <v>13</v>
      </c>
      <c r="X30" s="4" t="s">
        <v>14</v>
      </c>
      <c r="Y30" s="4" t="s">
        <v>13</v>
      </c>
      <c r="Z30" s="4" t="s">
        <v>14</v>
      </c>
      <c r="AA30" s="4" t="s">
        <v>13</v>
      </c>
      <c r="AB30" s="4" t="s">
        <v>14</v>
      </c>
      <c r="AC30" s="524"/>
      <c r="AI30" s="209" t="s">
        <v>54</v>
      </c>
      <c r="AJ30" s="209" t="s">
        <v>55</v>
      </c>
      <c r="AK30" s="209" t="s">
        <v>56</v>
      </c>
      <c r="AL30" s="209" t="s">
        <v>57</v>
      </c>
      <c r="AO30" s="550"/>
      <c r="AP30" s="551"/>
      <c r="AQ30" s="551"/>
      <c r="AR30" s="543"/>
      <c r="AS30" s="545"/>
      <c r="AT30" s="547"/>
    </row>
    <row r="31" spans="2:46" ht="15" customHeight="1">
      <c r="B31" s="226" t="s">
        <v>15</v>
      </c>
      <c r="C31" s="5"/>
      <c r="D31" s="6"/>
      <c r="E31" s="5"/>
      <c r="F31" s="6"/>
      <c r="G31" s="5"/>
      <c r="H31" s="6"/>
      <c r="I31" s="5"/>
      <c r="J31" s="6"/>
      <c r="K31" s="5"/>
      <c r="L31" s="6"/>
      <c r="M31" s="5"/>
      <c r="N31" s="6"/>
      <c r="O31" s="5"/>
      <c r="P31" s="6"/>
      <c r="Q31" s="5"/>
      <c r="R31" s="6"/>
      <c r="S31" s="5"/>
      <c r="T31" s="6"/>
      <c r="U31" s="5"/>
      <c r="V31" s="6"/>
      <c r="W31" s="5"/>
      <c r="X31" s="6">
        <v>1</v>
      </c>
      <c r="Y31" s="5"/>
      <c r="Z31" s="6"/>
      <c r="AA31" s="229">
        <f>C31+E31+G31+I31+K31+M31+O31+Q31+S31+U31+W31+Y31</f>
        <v>0</v>
      </c>
      <c r="AB31" s="229">
        <f>D31+F31+H31+J31+L31+N31+P31+R31+T31+V31+X31+Z31</f>
        <v>1</v>
      </c>
      <c r="AC31" s="230">
        <f>AA31+AB31</f>
        <v>1</v>
      </c>
      <c r="AD31" s="231"/>
      <c r="AE31" s="231"/>
      <c r="AF31" s="231"/>
      <c r="AI31" s="209">
        <f>(20+16)/2</f>
        <v>18</v>
      </c>
      <c r="AJ31" s="209">
        <f>C43*AI31</f>
        <v>0</v>
      </c>
      <c r="AK31" s="209">
        <f>D43*AI31</f>
        <v>0</v>
      </c>
      <c r="AL31" s="209">
        <f>(C43+D43)*AI31</f>
        <v>0</v>
      </c>
      <c r="AO31" s="530" t="s">
        <v>58</v>
      </c>
      <c r="AP31" s="531"/>
      <c r="AQ31" s="532"/>
      <c r="AR31" s="28">
        <f>'[3]Médias Etárias'!AD5</f>
        <v>54.5</v>
      </c>
      <c r="AS31" s="29">
        <f>'[3]Médias Etárias'!AE5</f>
        <v>42</v>
      </c>
      <c r="AT31" s="30">
        <f>'[3]Médias Etárias'!AF5</f>
        <v>50.333333333333336</v>
      </c>
    </row>
    <row r="32" spans="2:46" ht="15" customHeight="1">
      <c r="B32" s="226" t="s">
        <v>16</v>
      </c>
      <c r="C32" s="5"/>
      <c r="D32" s="6"/>
      <c r="E32" s="5"/>
      <c r="F32" s="6"/>
      <c r="G32" s="5"/>
      <c r="H32" s="6"/>
      <c r="I32" s="5"/>
      <c r="J32" s="6"/>
      <c r="K32" s="5"/>
      <c r="L32" s="6"/>
      <c r="M32" s="5"/>
      <c r="N32" s="6"/>
      <c r="O32" s="5"/>
      <c r="P32" s="6"/>
      <c r="Q32" s="5"/>
      <c r="R32" s="6">
        <v>1</v>
      </c>
      <c r="S32" s="5">
        <v>2</v>
      </c>
      <c r="T32" s="6"/>
      <c r="U32" s="5"/>
      <c r="V32" s="6"/>
      <c r="W32" s="5">
        <v>1</v>
      </c>
      <c r="X32" s="6"/>
      <c r="Y32" s="5"/>
      <c r="Z32" s="6"/>
      <c r="AA32" s="229">
        <f t="shared" ref="AA32:AA42" si="4">C32+E32+G32+I32+K32+M32+O32+Q32+S32+U32+W32+Y32</f>
        <v>3</v>
      </c>
      <c r="AB32" s="229">
        <f t="shared" ref="AB32:AB42" si="5">D32+F32+H32+J32+L32+N32+P32+R32+T32+V32+X32+Z32</f>
        <v>1</v>
      </c>
      <c r="AC32" s="230">
        <f t="shared" ref="AC32:AC42" si="6">AA32+AB32</f>
        <v>4</v>
      </c>
      <c r="AD32" s="231"/>
      <c r="AE32" s="231"/>
      <c r="AF32" s="231"/>
      <c r="AI32" s="209"/>
      <c r="AJ32" s="209"/>
      <c r="AK32" s="209"/>
      <c r="AL32" s="209"/>
      <c r="AO32" s="31"/>
      <c r="AP32" s="32"/>
      <c r="AQ32" s="33"/>
      <c r="AR32" s="28"/>
      <c r="AS32" s="29"/>
      <c r="AT32" s="30"/>
    </row>
    <row r="33" spans="2:46" ht="15" customHeight="1">
      <c r="B33" s="226" t="s">
        <v>17</v>
      </c>
      <c r="C33" s="5"/>
      <c r="D33" s="6"/>
      <c r="E33" s="5"/>
      <c r="F33" s="6"/>
      <c r="G33" s="5"/>
      <c r="H33" s="6"/>
      <c r="I33" s="5"/>
      <c r="J33" s="6"/>
      <c r="K33" s="5"/>
      <c r="L33" s="6"/>
      <c r="M33" s="5"/>
      <c r="N33" s="6"/>
      <c r="O33" s="5"/>
      <c r="P33" s="6">
        <v>2</v>
      </c>
      <c r="Q33" s="5"/>
      <c r="R33" s="6">
        <v>1</v>
      </c>
      <c r="S33" s="5">
        <v>1</v>
      </c>
      <c r="T33" s="6"/>
      <c r="U33" s="5">
        <v>1</v>
      </c>
      <c r="V33" s="6">
        <v>2</v>
      </c>
      <c r="W33" s="5"/>
      <c r="X33" s="6">
        <v>1</v>
      </c>
      <c r="Y33" s="5"/>
      <c r="Z33" s="6"/>
      <c r="AA33" s="229">
        <f t="shared" si="4"/>
        <v>2</v>
      </c>
      <c r="AB33" s="229">
        <f t="shared" si="5"/>
        <v>6</v>
      </c>
      <c r="AC33" s="230">
        <f t="shared" si="6"/>
        <v>8</v>
      </c>
      <c r="AD33" s="231"/>
      <c r="AE33" s="231"/>
      <c r="AF33" s="231"/>
      <c r="AI33" s="209">
        <f>(20+24)/2</f>
        <v>22</v>
      </c>
      <c r="AJ33" s="209">
        <f>E43*AI33</f>
        <v>0</v>
      </c>
      <c r="AK33" s="209">
        <f>F43*AI33</f>
        <v>0</v>
      </c>
      <c r="AL33" s="209">
        <f>(E43+F43)*AI33</f>
        <v>0</v>
      </c>
      <c r="AO33" s="530" t="s">
        <v>59</v>
      </c>
      <c r="AP33" s="531"/>
      <c r="AQ33" s="532"/>
      <c r="AR33" s="28">
        <f>'[3]Médias Etárias'!AD13</f>
        <v>44.222222222222221</v>
      </c>
      <c r="AS33" s="29">
        <f>'[3]Médias Etárias'!AE13</f>
        <v>49.333333333333336</v>
      </c>
      <c r="AT33" s="30">
        <f>'[3]Médias Etárias'!AF13</f>
        <v>47.416666666666664</v>
      </c>
    </row>
    <row r="34" spans="2:46" ht="15" customHeight="1">
      <c r="B34" s="226" t="s">
        <v>18</v>
      </c>
      <c r="C34" s="5"/>
      <c r="D34" s="6"/>
      <c r="E34" s="5"/>
      <c r="F34" s="6"/>
      <c r="G34" s="5"/>
      <c r="H34" s="6"/>
      <c r="I34" s="5"/>
      <c r="J34" s="6">
        <v>1</v>
      </c>
      <c r="K34" s="5"/>
      <c r="L34" s="6">
        <v>1</v>
      </c>
      <c r="M34" s="5">
        <v>1</v>
      </c>
      <c r="N34" s="6"/>
      <c r="O34" s="5">
        <v>3</v>
      </c>
      <c r="P34" s="6">
        <v>2</v>
      </c>
      <c r="Q34" s="5">
        <v>2</v>
      </c>
      <c r="R34" s="6">
        <v>5</v>
      </c>
      <c r="S34" s="5">
        <v>5</v>
      </c>
      <c r="T34" s="6">
        <v>6</v>
      </c>
      <c r="U34" s="5">
        <v>3</v>
      </c>
      <c r="V34" s="6"/>
      <c r="W34" s="5">
        <v>2</v>
      </c>
      <c r="X34" s="6">
        <v>1</v>
      </c>
      <c r="Y34" s="5"/>
      <c r="Z34" s="6"/>
      <c r="AA34" s="229">
        <f t="shared" si="4"/>
        <v>16</v>
      </c>
      <c r="AB34" s="229">
        <f t="shared" si="5"/>
        <v>16</v>
      </c>
      <c r="AC34" s="230">
        <f t="shared" si="6"/>
        <v>32</v>
      </c>
      <c r="AD34" s="231"/>
      <c r="AE34" s="231"/>
      <c r="AF34" s="231"/>
      <c r="AI34" s="209"/>
      <c r="AJ34" s="209"/>
      <c r="AK34" s="209"/>
      <c r="AL34" s="209"/>
      <c r="AO34" s="31"/>
      <c r="AP34" s="32"/>
      <c r="AQ34" s="33"/>
      <c r="AR34" s="28"/>
      <c r="AS34" s="29"/>
      <c r="AT34" s="30"/>
    </row>
    <row r="35" spans="2:46">
      <c r="B35" s="226" t="s">
        <v>19</v>
      </c>
      <c r="C35" s="5"/>
      <c r="D35" s="34"/>
      <c r="E35" s="5"/>
      <c r="F35" s="6"/>
      <c r="G35" s="5"/>
      <c r="H35" s="6"/>
      <c r="I35" s="5"/>
      <c r="J35" s="6"/>
      <c r="K35" s="5"/>
      <c r="L35" s="6"/>
      <c r="M35" s="5"/>
      <c r="N35" s="6"/>
      <c r="O35" s="5"/>
      <c r="P35" s="6"/>
      <c r="Q35" s="5"/>
      <c r="R35" s="6"/>
      <c r="S35" s="5"/>
      <c r="T35" s="6"/>
      <c r="U35" s="5"/>
      <c r="V35" s="6"/>
      <c r="W35" s="5"/>
      <c r="X35" s="6"/>
      <c r="Y35" s="5"/>
      <c r="Z35" s="6"/>
      <c r="AA35" s="229">
        <f t="shared" si="4"/>
        <v>0</v>
      </c>
      <c r="AB35" s="229">
        <f t="shared" si="5"/>
        <v>0</v>
      </c>
      <c r="AC35" s="230">
        <f t="shared" si="6"/>
        <v>0</v>
      </c>
      <c r="AD35" s="231"/>
      <c r="AE35" s="231"/>
      <c r="AF35" s="231"/>
      <c r="AI35" s="209"/>
      <c r="AJ35" s="209"/>
      <c r="AK35" s="209"/>
      <c r="AL35" s="209"/>
      <c r="AO35" s="31"/>
      <c r="AP35" s="32"/>
      <c r="AQ35" s="33"/>
      <c r="AR35" s="28"/>
      <c r="AS35" s="29"/>
      <c r="AT35" s="30"/>
    </row>
    <row r="36" spans="2:46">
      <c r="B36" s="226" t="s">
        <v>20</v>
      </c>
      <c r="C36" s="5"/>
      <c r="D36" s="6"/>
      <c r="E36" s="5"/>
      <c r="F36" s="6"/>
      <c r="G36" s="5"/>
      <c r="H36" s="6"/>
      <c r="I36" s="5">
        <v>4</v>
      </c>
      <c r="J36" s="6">
        <v>7</v>
      </c>
      <c r="K36" s="5">
        <v>3</v>
      </c>
      <c r="L36" s="6">
        <v>19</v>
      </c>
      <c r="M36" s="5">
        <v>10</v>
      </c>
      <c r="N36" s="6">
        <v>17</v>
      </c>
      <c r="O36" s="5">
        <v>23</v>
      </c>
      <c r="P36" s="6">
        <v>51</v>
      </c>
      <c r="Q36" s="5">
        <v>30</v>
      </c>
      <c r="R36" s="6">
        <v>47</v>
      </c>
      <c r="S36" s="5">
        <v>27</v>
      </c>
      <c r="T36" s="6">
        <v>57</v>
      </c>
      <c r="U36" s="5">
        <v>37</v>
      </c>
      <c r="V36" s="6">
        <v>40</v>
      </c>
      <c r="W36" s="5">
        <v>25</v>
      </c>
      <c r="X36" s="6">
        <v>17</v>
      </c>
      <c r="Y36" s="5"/>
      <c r="Z36" s="6"/>
      <c r="AA36" s="229">
        <f t="shared" si="4"/>
        <v>159</v>
      </c>
      <c r="AB36" s="229">
        <f t="shared" si="5"/>
        <v>255</v>
      </c>
      <c r="AC36" s="230">
        <f t="shared" si="6"/>
        <v>414</v>
      </c>
      <c r="AD36" s="231"/>
      <c r="AE36" s="231"/>
      <c r="AF36" s="231"/>
      <c r="AI36" s="209">
        <f>(25+29)/2</f>
        <v>27</v>
      </c>
      <c r="AJ36" s="209">
        <f>G43*AI36</f>
        <v>0</v>
      </c>
      <c r="AK36" s="209">
        <f>H43*AI36</f>
        <v>0</v>
      </c>
      <c r="AL36" s="209">
        <f>(G43+H43)*AI36</f>
        <v>0</v>
      </c>
      <c r="AO36" s="530" t="s">
        <v>20</v>
      </c>
      <c r="AP36" s="531"/>
      <c r="AQ36" s="532"/>
      <c r="AR36" s="28">
        <f>'[3]Médias Etárias'!AD21</f>
        <v>50.913043478260867</v>
      </c>
      <c r="AS36" s="29">
        <f>'[3]Médias Etárias'!AE21</f>
        <v>48.666666666666664</v>
      </c>
      <c r="AT36" s="30">
        <f>'[3]Médias Etárias'!AF21</f>
        <v>49.46153846153846</v>
      </c>
    </row>
    <row r="37" spans="2:46" ht="20.399999999999999">
      <c r="B37" s="226" t="s">
        <v>21</v>
      </c>
      <c r="C37" s="5"/>
      <c r="D37" s="6"/>
      <c r="E37" s="5"/>
      <c r="F37" s="6"/>
      <c r="G37" s="5"/>
      <c r="H37" s="6"/>
      <c r="I37" s="5"/>
      <c r="J37" s="6">
        <v>2</v>
      </c>
      <c r="K37" s="5">
        <v>1</v>
      </c>
      <c r="L37" s="6"/>
      <c r="M37" s="5">
        <v>2</v>
      </c>
      <c r="N37" s="6"/>
      <c r="O37" s="5">
        <v>5</v>
      </c>
      <c r="P37" s="6">
        <v>7</v>
      </c>
      <c r="Q37" s="5">
        <v>2</v>
      </c>
      <c r="R37" s="6">
        <v>13</v>
      </c>
      <c r="S37" s="5">
        <v>6</v>
      </c>
      <c r="T37" s="6">
        <v>19</v>
      </c>
      <c r="U37" s="5">
        <v>25</v>
      </c>
      <c r="V37" s="6">
        <v>39</v>
      </c>
      <c r="W37" s="5">
        <v>9</v>
      </c>
      <c r="X37" s="6">
        <v>11</v>
      </c>
      <c r="Y37" s="5"/>
      <c r="Z37" s="6"/>
      <c r="AA37" s="229">
        <f t="shared" si="4"/>
        <v>50</v>
      </c>
      <c r="AB37" s="229">
        <f t="shared" si="5"/>
        <v>91</v>
      </c>
      <c r="AC37" s="230">
        <f t="shared" si="6"/>
        <v>141</v>
      </c>
      <c r="AI37" s="209">
        <f>(30+34)/2</f>
        <v>32</v>
      </c>
      <c r="AJ37" s="209">
        <f>I43*AI37</f>
        <v>128</v>
      </c>
      <c r="AK37" s="209">
        <f>J43*AI37</f>
        <v>352</v>
      </c>
      <c r="AL37" s="209">
        <f>(I43+J43)*AI37</f>
        <v>480</v>
      </c>
      <c r="AO37" s="530" t="s">
        <v>60</v>
      </c>
      <c r="AP37" s="531"/>
      <c r="AQ37" s="532"/>
      <c r="AR37" s="28">
        <f>'[3]Médias Etárias'!AD29</f>
        <v>52</v>
      </c>
      <c r="AS37" s="29">
        <f>'[3]Médias Etárias'!AE29</f>
        <v>51.827586206896555</v>
      </c>
      <c r="AT37" s="30">
        <f>'[3]Médias Etárias'!AF29</f>
        <v>51.84375</v>
      </c>
    </row>
    <row r="38" spans="2:46">
      <c r="B38" s="226" t="s">
        <v>22</v>
      </c>
      <c r="C38" s="5"/>
      <c r="D38" s="6"/>
      <c r="E38" s="5"/>
      <c r="F38" s="6"/>
      <c r="G38" s="5"/>
      <c r="H38" s="6"/>
      <c r="I38" s="5"/>
      <c r="J38" s="6">
        <v>1</v>
      </c>
      <c r="K38" s="5">
        <v>1</v>
      </c>
      <c r="L38" s="6"/>
      <c r="M38" s="5"/>
      <c r="N38" s="6">
        <v>1</v>
      </c>
      <c r="O38" s="5"/>
      <c r="P38" s="6">
        <v>1</v>
      </c>
      <c r="Q38" s="5"/>
      <c r="R38" s="6">
        <v>1</v>
      </c>
      <c r="S38" s="5">
        <v>7</v>
      </c>
      <c r="T38" s="6">
        <v>5</v>
      </c>
      <c r="U38" s="5">
        <v>14</v>
      </c>
      <c r="V38" s="6">
        <v>16</v>
      </c>
      <c r="W38" s="5">
        <v>4</v>
      </c>
      <c r="X38" s="6">
        <v>2</v>
      </c>
      <c r="Y38" s="5"/>
      <c r="Z38" s="6"/>
      <c r="AA38" s="229">
        <f t="shared" si="4"/>
        <v>26</v>
      </c>
      <c r="AB38" s="229">
        <f t="shared" si="5"/>
        <v>27</v>
      </c>
      <c r="AC38" s="230">
        <f t="shared" si="6"/>
        <v>53</v>
      </c>
      <c r="AI38" s="209">
        <f>(35+39)/2</f>
        <v>37</v>
      </c>
      <c r="AJ38" s="209">
        <f>K43*AI38</f>
        <v>222</v>
      </c>
      <c r="AK38" s="209">
        <f>L43*AI38</f>
        <v>740</v>
      </c>
      <c r="AL38" s="209">
        <f>(K43+L43)*AI38</f>
        <v>962</v>
      </c>
      <c r="AO38" s="530" t="s">
        <v>61</v>
      </c>
      <c r="AP38" s="531"/>
      <c r="AQ38" s="532"/>
      <c r="AR38" s="28">
        <f>'[3]Médias Etárias'!AD37</f>
        <v>47</v>
      </c>
      <c r="AS38" s="29">
        <f>'[3]Médias Etárias'!AE37</f>
        <v>54</v>
      </c>
      <c r="AT38" s="30">
        <f>'[3]Médias Etárias'!AF37</f>
        <v>52.833333333333336</v>
      </c>
    </row>
    <row r="39" spans="2:46" ht="15" customHeight="1">
      <c r="B39" s="228" t="s">
        <v>23</v>
      </c>
      <c r="C39" s="5"/>
      <c r="D39" s="6"/>
      <c r="E39" s="5"/>
      <c r="F39" s="6"/>
      <c r="G39" s="5"/>
      <c r="H39" s="6"/>
      <c r="I39" s="5"/>
      <c r="J39" s="6"/>
      <c r="K39" s="5">
        <v>1</v>
      </c>
      <c r="L39" s="6"/>
      <c r="M39" s="5"/>
      <c r="N39" s="6"/>
      <c r="O39" s="5"/>
      <c r="P39" s="6">
        <v>1</v>
      </c>
      <c r="Q39" s="5">
        <v>7</v>
      </c>
      <c r="R39" s="6">
        <v>1</v>
      </c>
      <c r="S39" s="5">
        <v>3</v>
      </c>
      <c r="T39" s="6"/>
      <c r="U39" s="5">
        <v>3</v>
      </c>
      <c r="V39" s="6"/>
      <c r="W39" s="5">
        <v>1</v>
      </c>
      <c r="X39" s="6">
        <v>1</v>
      </c>
      <c r="Y39" s="5"/>
      <c r="Z39" s="6"/>
      <c r="AA39" s="229">
        <f t="shared" si="4"/>
        <v>15</v>
      </c>
      <c r="AB39" s="229">
        <f t="shared" si="5"/>
        <v>3</v>
      </c>
      <c r="AC39" s="230">
        <f t="shared" si="6"/>
        <v>18</v>
      </c>
      <c r="AE39" s="35"/>
      <c r="AF39" s="35"/>
      <c r="AG39" s="35"/>
      <c r="AI39" s="209">
        <f>(40+44)/2</f>
        <v>42</v>
      </c>
      <c r="AJ39" s="209">
        <f>M43*AI39</f>
        <v>546</v>
      </c>
      <c r="AK39" s="209">
        <f>N43*AI39</f>
        <v>756</v>
      </c>
      <c r="AL39" s="209">
        <f>(M43+N43)*AI39</f>
        <v>1302</v>
      </c>
      <c r="AO39" s="530" t="s">
        <v>23</v>
      </c>
      <c r="AP39" s="531"/>
      <c r="AQ39" s="532"/>
      <c r="AR39" s="28">
        <f>'[3]Médias Etárias'!AD45</f>
        <v>43.25</v>
      </c>
      <c r="AS39" s="29">
        <f>'[3]Médias Etárias'!AE45</f>
        <v>50.333333333333336</v>
      </c>
      <c r="AT39" s="30">
        <f>'[3]Médias Etárias'!AF45</f>
        <v>46.285714285714285</v>
      </c>
    </row>
    <row r="40" spans="2:46" ht="15" customHeight="1">
      <c r="B40" s="228" t="s">
        <v>25</v>
      </c>
      <c r="C40" s="5"/>
      <c r="D40" s="6"/>
      <c r="E40" s="5"/>
      <c r="F40" s="6"/>
      <c r="G40" s="5"/>
      <c r="H40" s="6"/>
      <c r="I40" s="5"/>
      <c r="J40" s="6"/>
      <c r="K40" s="5"/>
      <c r="L40" s="6"/>
      <c r="M40" s="5"/>
      <c r="N40" s="6"/>
      <c r="O40" s="5"/>
      <c r="P40" s="6"/>
      <c r="Q40" s="5"/>
      <c r="R40" s="6"/>
      <c r="S40" s="5"/>
      <c r="T40" s="6"/>
      <c r="U40" s="5"/>
      <c r="V40" s="6"/>
      <c r="W40" s="5"/>
      <c r="X40" s="6"/>
      <c r="Y40" s="5"/>
      <c r="Z40" s="6"/>
      <c r="AA40" s="229">
        <f t="shared" si="4"/>
        <v>0</v>
      </c>
      <c r="AB40" s="229">
        <f t="shared" si="5"/>
        <v>0</v>
      </c>
      <c r="AC40" s="230">
        <f t="shared" si="6"/>
        <v>0</v>
      </c>
      <c r="AD40" s="231"/>
      <c r="AE40" s="35"/>
      <c r="AF40" s="35"/>
      <c r="AG40" s="35"/>
      <c r="AI40" s="209">
        <f>(45+49)/2</f>
        <v>47</v>
      </c>
      <c r="AJ40" s="209">
        <f>O43*AI40</f>
        <v>1457</v>
      </c>
      <c r="AK40" s="209">
        <f>P43*AI40</f>
        <v>3008</v>
      </c>
      <c r="AL40" s="209">
        <f>(O43+P43)*AI40</f>
        <v>4465</v>
      </c>
      <c r="AO40" s="530" t="s">
        <v>24</v>
      </c>
      <c r="AP40" s="531"/>
      <c r="AQ40" s="532"/>
      <c r="AR40" s="28" t="e">
        <f>'[3]Médias Etárias'!AD53</f>
        <v>#DIV/0!</v>
      </c>
      <c r="AS40" s="29" t="e">
        <f>'[3]Médias Etárias'!AE53</f>
        <v>#DIV/0!</v>
      </c>
      <c r="AT40" s="30" t="e">
        <f>'[3]Médias Etárias'!AF53</f>
        <v>#DIV/0!</v>
      </c>
    </row>
    <row r="41" spans="2:46" ht="15" customHeight="1">
      <c r="B41" s="228" t="s">
        <v>24</v>
      </c>
      <c r="C41" s="5"/>
      <c r="D41" s="6"/>
      <c r="E41" s="5"/>
      <c r="F41" s="6"/>
      <c r="G41" s="5"/>
      <c r="H41" s="6"/>
      <c r="I41" s="5"/>
      <c r="J41" s="6"/>
      <c r="K41" s="5"/>
      <c r="L41" s="6"/>
      <c r="M41" s="5"/>
      <c r="N41" s="6"/>
      <c r="O41" s="5"/>
      <c r="P41" s="6"/>
      <c r="Q41" s="5"/>
      <c r="R41" s="6"/>
      <c r="S41" s="5"/>
      <c r="T41" s="6"/>
      <c r="U41" s="5"/>
      <c r="V41" s="6"/>
      <c r="W41" s="5"/>
      <c r="X41" s="6"/>
      <c r="Y41" s="5"/>
      <c r="Z41" s="6"/>
      <c r="AA41" s="229">
        <f t="shared" si="4"/>
        <v>0</v>
      </c>
      <c r="AB41" s="229">
        <f t="shared" si="5"/>
        <v>0</v>
      </c>
      <c r="AC41" s="230">
        <f t="shared" si="6"/>
        <v>0</v>
      </c>
      <c r="AD41" s="231"/>
      <c r="AE41" s="35"/>
      <c r="AF41" s="35"/>
      <c r="AG41" s="35"/>
      <c r="AI41" s="209"/>
      <c r="AJ41" s="209"/>
      <c r="AK41" s="209"/>
      <c r="AL41" s="209"/>
      <c r="AO41" s="31"/>
      <c r="AP41" s="32"/>
      <c r="AQ41" s="33"/>
      <c r="AR41" s="28"/>
      <c r="AS41" s="29"/>
      <c r="AT41" s="30"/>
    </row>
    <row r="42" spans="2:46" ht="15" customHeight="1">
      <c r="B42" s="228" t="s">
        <v>446</v>
      </c>
      <c r="C42" s="5"/>
      <c r="D42" s="6"/>
      <c r="E42" s="5"/>
      <c r="F42" s="6"/>
      <c r="G42" s="5"/>
      <c r="H42" s="6"/>
      <c r="I42" s="5"/>
      <c r="J42" s="6"/>
      <c r="K42" s="5"/>
      <c r="L42" s="6"/>
      <c r="M42" s="5"/>
      <c r="N42" s="6"/>
      <c r="O42" s="5"/>
      <c r="P42" s="6"/>
      <c r="Q42" s="5"/>
      <c r="R42" s="6"/>
      <c r="S42" s="5"/>
      <c r="T42" s="6"/>
      <c r="U42" s="5"/>
      <c r="V42" s="6"/>
      <c r="W42" s="5"/>
      <c r="X42" s="6"/>
      <c r="Y42" s="5"/>
      <c r="Z42" s="6"/>
      <c r="AA42" s="229">
        <f t="shared" si="4"/>
        <v>0</v>
      </c>
      <c r="AB42" s="229">
        <f t="shared" si="5"/>
        <v>0</v>
      </c>
      <c r="AC42" s="230">
        <f t="shared" si="6"/>
        <v>0</v>
      </c>
      <c r="AD42" s="231"/>
      <c r="AE42" s="35"/>
      <c r="AF42" s="35"/>
      <c r="AG42" s="35"/>
      <c r="AI42" s="209">
        <f>(50+54)/2</f>
        <v>52</v>
      </c>
      <c r="AJ42" s="209">
        <f>Q43*AI42</f>
        <v>2132</v>
      </c>
      <c r="AK42" s="209">
        <f>R43*AI42</f>
        <v>3588</v>
      </c>
      <c r="AL42" s="209">
        <f>(Q43+R43)*AI42</f>
        <v>5720</v>
      </c>
      <c r="AO42" s="530" t="s">
        <v>25</v>
      </c>
      <c r="AP42" s="531"/>
      <c r="AQ42" s="532"/>
      <c r="AR42" s="28" t="e">
        <f>'[3]Médias Etárias'!AD61</f>
        <v>#DIV/0!</v>
      </c>
      <c r="AS42" s="29" t="e">
        <f>'[3]Médias Etárias'!AE61</f>
        <v>#DIV/0!</v>
      </c>
      <c r="AT42" s="30" t="e">
        <f>'[3]Médias Etárias'!AF61</f>
        <v>#DIV/0!</v>
      </c>
    </row>
    <row r="43" spans="2:46" ht="21" customHeight="1" thickBot="1">
      <c r="B43" s="11" t="s">
        <v>26</v>
      </c>
      <c r="C43" s="12">
        <f>SUM(C31:C42)</f>
        <v>0</v>
      </c>
      <c r="D43" s="12">
        <f t="shared" ref="D43:Z43" si="7">SUM(D31:D42)</f>
        <v>0</v>
      </c>
      <c r="E43" s="12">
        <f t="shared" si="7"/>
        <v>0</v>
      </c>
      <c r="F43" s="12">
        <f t="shared" si="7"/>
        <v>0</v>
      </c>
      <c r="G43" s="12">
        <f t="shared" si="7"/>
        <v>0</v>
      </c>
      <c r="H43" s="12">
        <f t="shared" si="7"/>
        <v>0</v>
      </c>
      <c r="I43" s="12">
        <f t="shared" si="7"/>
        <v>4</v>
      </c>
      <c r="J43" s="12">
        <f t="shared" si="7"/>
        <v>11</v>
      </c>
      <c r="K43" s="12">
        <f t="shared" si="7"/>
        <v>6</v>
      </c>
      <c r="L43" s="12">
        <f t="shared" si="7"/>
        <v>20</v>
      </c>
      <c r="M43" s="12">
        <f t="shared" si="7"/>
        <v>13</v>
      </c>
      <c r="N43" s="12">
        <f t="shared" si="7"/>
        <v>18</v>
      </c>
      <c r="O43" s="12">
        <f t="shared" si="7"/>
        <v>31</v>
      </c>
      <c r="P43" s="12">
        <f t="shared" si="7"/>
        <v>64</v>
      </c>
      <c r="Q43" s="12">
        <f t="shared" si="7"/>
        <v>41</v>
      </c>
      <c r="R43" s="12">
        <f t="shared" si="7"/>
        <v>69</v>
      </c>
      <c r="S43" s="12">
        <f t="shared" si="7"/>
        <v>51</v>
      </c>
      <c r="T43" s="12">
        <f t="shared" si="7"/>
        <v>87</v>
      </c>
      <c r="U43" s="12">
        <f t="shared" si="7"/>
        <v>83</v>
      </c>
      <c r="V43" s="12">
        <f t="shared" si="7"/>
        <v>97</v>
      </c>
      <c r="W43" s="12">
        <f t="shared" si="7"/>
        <v>42</v>
      </c>
      <c r="X43" s="12">
        <f t="shared" si="7"/>
        <v>34</v>
      </c>
      <c r="Y43" s="12">
        <f t="shared" si="7"/>
        <v>0</v>
      </c>
      <c r="Z43" s="12">
        <f t="shared" si="7"/>
        <v>0</v>
      </c>
      <c r="AA43" s="232">
        <f>SUM(AA31:AA42)</f>
        <v>271</v>
      </c>
      <c r="AB43" s="232">
        <f>SUM(AB31:AB42)</f>
        <v>400</v>
      </c>
      <c r="AC43" s="233">
        <f>AA43+AB43</f>
        <v>671</v>
      </c>
      <c r="AD43" s="231"/>
      <c r="AE43" s="234"/>
      <c r="AF43" s="235"/>
      <c r="AG43" s="236"/>
      <c r="AI43" s="209">
        <f>(60+64)/2</f>
        <v>62</v>
      </c>
      <c r="AJ43" s="209">
        <f>U43*AI43</f>
        <v>5146</v>
      </c>
      <c r="AK43" s="209">
        <f>V43*AI43</f>
        <v>6014</v>
      </c>
      <c r="AL43" s="209">
        <f>(U43+V43)*AI43</f>
        <v>11160</v>
      </c>
      <c r="AO43" s="552"/>
      <c r="AP43" s="552"/>
      <c r="AQ43" s="552"/>
      <c r="AR43" s="36"/>
      <c r="AS43" s="37"/>
      <c r="AT43" s="38"/>
    </row>
    <row r="44" spans="2:46" ht="8.1" customHeight="1" thickBot="1">
      <c r="B44" s="553"/>
      <c r="C44" s="553"/>
      <c r="D44" s="553"/>
      <c r="E44" s="553"/>
      <c r="F44" s="553"/>
      <c r="G44" s="553"/>
      <c r="H44" s="553"/>
      <c r="I44" s="553"/>
      <c r="J44" s="553"/>
      <c r="K44" s="553"/>
      <c r="L44" s="553"/>
      <c r="M44" s="553"/>
      <c r="N44" s="553"/>
      <c r="O44" s="553"/>
      <c r="P44" s="553"/>
      <c r="Q44" s="553"/>
      <c r="R44" s="553"/>
      <c r="S44" s="17"/>
      <c r="T44" s="17"/>
      <c r="U44" s="17"/>
      <c r="V44" s="17"/>
      <c r="W44" s="17"/>
      <c r="X44" s="17"/>
      <c r="Y44" s="17"/>
      <c r="Z44" s="17"/>
      <c r="AA44" s="231"/>
      <c r="AB44" s="231"/>
      <c r="AC44" s="231"/>
      <c r="AI44" s="209">
        <f>(65+69)/2</f>
        <v>67</v>
      </c>
      <c r="AJ44" s="209">
        <f>W43*AI44</f>
        <v>2814</v>
      </c>
      <c r="AK44" s="209">
        <f>X43*AI44</f>
        <v>2278</v>
      </c>
      <c r="AL44" s="209">
        <f>(W43+X43)*AI44</f>
        <v>5092</v>
      </c>
      <c r="AO44" s="554" t="s">
        <v>62</v>
      </c>
      <c r="AP44" s="555"/>
      <c r="AQ44" s="556"/>
      <c r="AR44" s="542" t="s">
        <v>38</v>
      </c>
      <c r="AS44" s="544" t="s">
        <v>39</v>
      </c>
      <c r="AT44" s="546" t="s">
        <v>26</v>
      </c>
    </row>
    <row r="45" spans="2:46" ht="27.9" customHeight="1">
      <c r="B45" s="526" t="s">
        <v>27</v>
      </c>
      <c r="C45" s="525" t="s">
        <v>63</v>
      </c>
      <c r="D45" s="525"/>
      <c r="E45" s="525" t="s">
        <v>42</v>
      </c>
      <c r="F45" s="525"/>
      <c r="G45" s="525" t="s">
        <v>43</v>
      </c>
      <c r="H45" s="525"/>
      <c r="I45" s="525" t="s">
        <v>44</v>
      </c>
      <c r="J45" s="525"/>
      <c r="K45" s="525" t="s">
        <v>45</v>
      </c>
      <c r="L45" s="525"/>
      <c r="M45" s="525" t="s">
        <v>46</v>
      </c>
      <c r="N45" s="525"/>
      <c r="O45" s="525" t="s">
        <v>47</v>
      </c>
      <c r="P45" s="525"/>
      <c r="Q45" s="525" t="s">
        <v>48</v>
      </c>
      <c r="R45" s="525"/>
      <c r="S45" s="525" t="s">
        <v>49</v>
      </c>
      <c r="T45" s="525"/>
      <c r="U45" s="525" t="s">
        <v>50</v>
      </c>
      <c r="V45" s="525"/>
      <c r="W45" s="525" t="s">
        <v>51</v>
      </c>
      <c r="X45" s="525"/>
      <c r="Y45" s="525" t="s">
        <v>64</v>
      </c>
      <c r="Z45" s="525"/>
      <c r="AA45" s="525" t="s">
        <v>12</v>
      </c>
      <c r="AB45" s="525"/>
      <c r="AC45" s="523" t="s">
        <v>12</v>
      </c>
      <c r="AE45" s="237"/>
      <c r="AF45" s="237"/>
      <c r="AG45" s="237"/>
      <c r="AI45" s="209">
        <f>(70+74)/2</f>
        <v>72</v>
      </c>
      <c r="AJ45" s="209">
        <f>Y43*AI45</f>
        <v>0</v>
      </c>
      <c r="AK45" s="209">
        <f>Z43*AI45</f>
        <v>0</v>
      </c>
      <c r="AL45" s="209">
        <f>(Y43+Z43)*AI45</f>
        <v>0</v>
      </c>
      <c r="AO45" s="557"/>
      <c r="AP45" s="558"/>
      <c r="AQ45" s="559"/>
      <c r="AR45" s="543"/>
      <c r="AS45" s="545"/>
      <c r="AT45" s="547"/>
    </row>
    <row r="46" spans="2:46" ht="15" customHeight="1">
      <c r="B46" s="527"/>
      <c r="C46" s="4" t="s">
        <v>13</v>
      </c>
      <c r="D46" s="4" t="s">
        <v>14</v>
      </c>
      <c r="E46" s="4" t="s">
        <v>13</v>
      </c>
      <c r="F46" s="4" t="s">
        <v>14</v>
      </c>
      <c r="G46" s="4" t="s">
        <v>13</v>
      </c>
      <c r="H46" s="4" t="s">
        <v>14</v>
      </c>
      <c r="I46" s="4" t="s">
        <v>13</v>
      </c>
      <c r="J46" s="4" t="s">
        <v>14</v>
      </c>
      <c r="K46" s="4" t="s">
        <v>13</v>
      </c>
      <c r="L46" s="4" t="s">
        <v>14</v>
      </c>
      <c r="M46" s="4" t="s">
        <v>13</v>
      </c>
      <c r="N46" s="4" t="s">
        <v>14</v>
      </c>
      <c r="O46" s="4" t="s">
        <v>13</v>
      </c>
      <c r="P46" s="4" t="s">
        <v>14</v>
      </c>
      <c r="Q46" s="4" t="s">
        <v>13</v>
      </c>
      <c r="R46" s="4" t="s">
        <v>14</v>
      </c>
      <c r="S46" s="4" t="s">
        <v>13</v>
      </c>
      <c r="T46" s="4" t="s">
        <v>14</v>
      </c>
      <c r="U46" s="4" t="s">
        <v>13</v>
      </c>
      <c r="V46" s="4" t="s">
        <v>14</v>
      </c>
      <c r="W46" s="4" t="s">
        <v>13</v>
      </c>
      <c r="X46" s="4" t="s">
        <v>14</v>
      </c>
      <c r="Y46" s="4" t="s">
        <v>13</v>
      </c>
      <c r="Z46" s="4" t="s">
        <v>14</v>
      </c>
      <c r="AA46" s="4" t="s">
        <v>13</v>
      </c>
      <c r="AB46" s="4" t="s">
        <v>14</v>
      </c>
      <c r="AC46" s="524"/>
      <c r="AJ46" s="209">
        <f>SUM(AJ31:AJ45)</f>
        <v>12445</v>
      </c>
      <c r="AK46" s="209">
        <f>SUM(AK31:AK45)</f>
        <v>16736</v>
      </c>
      <c r="AL46" s="209" t="e">
        <f>SUM(AL45+AL44+AL43+#REF!+AL42+AL40+AL39+AL38+AL37+AL36+AL33+AL31)</f>
        <v>#REF!</v>
      </c>
      <c r="AO46" s="560"/>
      <c r="AP46" s="561"/>
      <c r="AQ46" s="562"/>
      <c r="AR46" s="543"/>
      <c r="AS46" s="545"/>
      <c r="AT46" s="547"/>
    </row>
    <row r="47" spans="2:46" ht="15" customHeight="1">
      <c r="B47" s="19" t="s">
        <v>28</v>
      </c>
      <c r="C47" s="5"/>
      <c r="D47" s="6"/>
      <c r="E47" s="5"/>
      <c r="F47" s="6"/>
      <c r="G47" s="5"/>
      <c r="H47" s="6"/>
      <c r="I47" s="5"/>
      <c r="J47" s="6"/>
      <c r="K47" s="5"/>
      <c r="L47" s="6"/>
      <c r="M47" s="5"/>
      <c r="N47" s="6"/>
      <c r="O47" s="5"/>
      <c r="P47" s="6"/>
      <c r="Q47" s="5"/>
      <c r="R47" s="6"/>
      <c r="S47" s="5"/>
      <c r="T47" s="6"/>
      <c r="U47" s="5"/>
      <c r="V47" s="6"/>
      <c r="W47" s="5"/>
      <c r="X47" s="6"/>
      <c r="Y47" s="5"/>
      <c r="Z47" s="6"/>
      <c r="AA47" s="229">
        <f>C47+E47+G47+I47+K47+M47+O47+Q47+S47+U47+W47+Y47</f>
        <v>0</v>
      </c>
      <c r="AB47" s="229">
        <f>D47+F47+H47+J47+L47+N47+P47+R47+T47+V47+X47+Z47</f>
        <v>0</v>
      </c>
      <c r="AC47" s="230">
        <f>SUM(AA47+AB47)</f>
        <v>0</v>
      </c>
      <c r="AD47" s="238"/>
      <c r="AE47" s="238"/>
      <c r="AF47" s="238"/>
      <c r="AO47" s="530" t="s">
        <v>28</v>
      </c>
      <c r="AP47" s="531"/>
      <c r="AQ47" s="532"/>
      <c r="AR47" s="28" t="e">
        <f>'[3]Médias Etárias'!AD79</f>
        <v>#DIV/0!</v>
      </c>
      <c r="AS47" s="29" t="e">
        <f>'[3]Médias Etárias'!AE79</f>
        <v>#DIV/0!</v>
      </c>
      <c r="AT47" s="30" t="e">
        <f>'[3]Médias Etárias'!AF79</f>
        <v>#DIV/0!</v>
      </c>
    </row>
    <row r="48" spans="2:46" ht="15" customHeight="1" thickBot="1">
      <c r="B48" s="19" t="s">
        <v>29</v>
      </c>
      <c r="C48" s="5"/>
      <c r="D48" s="6"/>
      <c r="E48" s="5"/>
      <c r="F48" s="6"/>
      <c r="G48" s="5"/>
      <c r="H48" s="6"/>
      <c r="I48" s="5"/>
      <c r="J48" s="6"/>
      <c r="K48" s="5"/>
      <c r="L48" s="6"/>
      <c r="M48" s="5"/>
      <c r="N48" s="6"/>
      <c r="O48" s="5"/>
      <c r="P48" s="6"/>
      <c r="Q48" s="5"/>
      <c r="R48" s="6"/>
      <c r="S48" s="5"/>
      <c r="T48" s="6"/>
      <c r="U48" s="5"/>
      <c r="V48" s="6"/>
      <c r="W48" s="5"/>
      <c r="X48" s="6"/>
      <c r="Y48" s="5"/>
      <c r="Z48" s="6"/>
      <c r="AA48" s="229">
        <f>C48+E48+G48+I48+K48+M48+O48+Q48+S48+U48+W48+Y48</f>
        <v>0</v>
      </c>
      <c r="AB48" s="229">
        <f>D48+F48+H48+J48+L48+N48+P48+R48+T48+V48+X48+Z48</f>
        <v>0</v>
      </c>
      <c r="AC48" s="230">
        <f>SUM(AA48+AB48)</f>
        <v>0</v>
      </c>
      <c r="AD48" s="238"/>
      <c r="AE48" s="238"/>
      <c r="AF48" s="238"/>
      <c r="AO48" s="574" t="s">
        <v>29</v>
      </c>
      <c r="AP48" s="575"/>
      <c r="AQ48" s="576"/>
      <c r="AR48" s="39" t="e">
        <f>'[3]Médias Etárias'!AD87</f>
        <v>#DIV/0!</v>
      </c>
      <c r="AS48" s="40" t="e">
        <f>'[3]Médias Etárias'!AE87</f>
        <v>#DIV/0!</v>
      </c>
      <c r="AT48" s="41" t="e">
        <f>'[3]Médias Etárias'!AF87</f>
        <v>#DIV/0!</v>
      </c>
    </row>
    <row r="49" spans="2:47" ht="21" customHeight="1" thickBot="1">
      <c r="B49" s="11" t="s">
        <v>26</v>
      </c>
      <c r="C49" s="12">
        <f>SUM(C47:C48)</f>
        <v>0</v>
      </c>
      <c r="D49" s="12">
        <f>SUM(D47:D48)</f>
        <v>0</v>
      </c>
      <c r="E49" s="12">
        <f t="shared" ref="E49:Z49" si="8">SUM(E47:E48)</f>
        <v>0</v>
      </c>
      <c r="F49" s="12">
        <f t="shared" si="8"/>
        <v>0</v>
      </c>
      <c r="G49" s="12">
        <f t="shared" si="8"/>
        <v>0</v>
      </c>
      <c r="H49" s="12">
        <f t="shared" si="8"/>
        <v>0</v>
      </c>
      <c r="I49" s="12">
        <f t="shared" si="8"/>
        <v>0</v>
      </c>
      <c r="J49" s="12">
        <f t="shared" si="8"/>
        <v>0</v>
      </c>
      <c r="K49" s="12">
        <f t="shared" si="8"/>
        <v>0</v>
      </c>
      <c r="L49" s="12">
        <f t="shared" si="8"/>
        <v>0</v>
      </c>
      <c r="M49" s="12">
        <f t="shared" si="8"/>
        <v>0</v>
      </c>
      <c r="N49" s="12">
        <f t="shared" si="8"/>
        <v>0</v>
      </c>
      <c r="O49" s="12">
        <f t="shared" si="8"/>
        <v>0</v>
      </c>
      <c r="P49" s="12">
        <f t="shared" si="8"/>
        <v>0</v>
      </c>
      <c r="Q49" s="12">
        <f t="shared" si="8"/>
        <v>0</v>
      </c>
      <c r="R49" s="12">
        <f t="shared" si="8"/>
        <v>0</v>
      </c>
      <c r="S49" s="12">
        <f t="shared" si="8"/>
        <v>0</v>
      </c>
      <c r="T49" s="12">
        <f t="shared" si="8"/>
        <v>0</v>
      </c>
      <c r="U49" s="12">
        <f t="shared" si="8"/>
        <v>0</v>
      </c>
      <c r="V49" s="12">
        <f t="shared" si="8"/>
        <v>0</v>
      </c>
      <c r="W49" s="12">
        <f t="shared" si="8"/>
        <v>0</v>
      </c>
      <c r="X49" s="12">
        <f t="shared" si="8"/>
        <v>0</v>
      </c>
      <c r="Y49" s="12">
        <f t="shared" si="8"/>
        <v>0</v>
      </c>
      <c r="Z49" s="12">
        <f t="shared" si="8"/>
        <v>0</v>
      </c>
      <c r="AA49" s="232">
        <f>SUM(AA47:AA48)</f>
        <v>0</v>
      </c>
      <c r="AB49" s="232">
        <f>SUM(AB47:AB48)</f>
        <v>0</v>
      </c>
      <c r="AC49" s="233">
        <f>AA49+AB49</f>
        <v>0</v>
      </c>
      <c r="AD49" s="238"/>
      <c r="AE49" s="238"/>
      <c r="AF49" s="238"/>
    </row>
    <row r="50" spans="2:47" s="14" customFormat="1" ht="15" customHeight="1" thickBot="1">
      <c r="B50" s="403" t="s">
        <v>30</v>
      </c>
      <c r="C50" s="397"/>
      <c r="D50" s="397"/>
      <c r="E50" s="397"/>
      <c r="F50" s="397"/>
      <c r="G50" s="397"/>
      <c r="H50" s="397"/>
      <c r="I50" s="397"/>
      <c r="J50" s="397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Z50" s="405"/>
      <c r="AA50" s="405"/>
      <c r="AB50" s="405"/>
      <c r="AC50" s="405"/>
      <c r="AD50" s="405"/>
      <c r="AE50" s="405"/>
      <c r="AF50" s="405"/>
      <c r="AG50" s="405"/>
      <c r="AH50" s="208"/>
      <c r="AI50" s="208"/>
      <c r="AJ50" s="208"/>
      <c r="AK50" s="208"/>
      <c r="AL50" s="208"/>
      <c r="AM50" s="208"/>
      <c r="AN50" s="208"/>
    </row>
    <row r="51" spans="2:47" s="14" customFormat="1" ht="15" customHeight="1">
      <c r="B51" s="421" t="s">
        <v>31</v>
      </c>
      <c r="C51" s="397"/>
      <c r="D51" s="397"/>
      <c r="E51" s="397"/>
      <c r="F51" s="397"/>
      <c r="G51" s="397"/>
      <c r="H51" s="397"/>
      <c r="I51" s="397"/>
      <c r="J51" s="397"/>
      <c r="K51" s="15"/>
      <c r="L51" s="15"/>
      <c r="M51" s="15"/>
      <c r="N51" s="15"/>
      <c r="O51" s="22"/>
      <c r="P51" s="22"/>
      <c r="Q51" s="22"/>
      <c r="R51" s="22"/>
      <c r="S51" s="23"/>
      <c r="T51" s="23"/>
      <c r="U51" s="23"/>
      <c r="V51" s="23"/>
      <c r="W51" s="23"/>
      <c r="X51" s="24"/>
      <c r="Y51" s="25"/>
      <c r="Z51" s="405"/>
      <c r="AA51" s="422" t="s">
        <v>65</v>
      </c>
      <c r="AB51" s="563" t="s">
        <v>66</v>
      </c>
      <c r="AC51" s="563"/>
      <c r="AD51" s="563"/>
      <c r="AE51" s="423">
        <v>69</v>
      </c>
      <c r="AF51" s="424" t="s">
        <v>67</v>
      </c>
      <c r="AG51" s="405"/>
      <c r="AH51" s="208"/>
      <c r="AI51" s="208"/>
      <c r="AJ51" s="208"/>
      <c r="AK51" s="208"/>
      <c r="AL51" s="208"/>
      <c r="AM51" s="208"/>
      <c r="AN51" s="208"/>
    </row>
    <row r="52" spans="2:47" s="14" customFormat="1" ht="15" customHeight="1" thickBot="1">
      <c r="B52" s="397" t="s">
        <v>33</v>
      </c>
      <c r="C52" s="397"/>
      <c r="D52" s="397"/>
      <c r="E52" s="397"/>
      <c r="F52" s="397"/>
      <c r="G52" s="397"/>
      <c r="H52" s="397"/>
      <c r="I52" s="397"/>
      <c r="J52" s="397"/>
      <c r="K52" s="15"/>
      <c r="L52" s="15"/>
      <c r="M52" s="15"/>
      <c r="N52" s="15"/>
      <c r="O52" s="15"/>
      <c r="P52" s="15"/>
      <c r="Q52" s="15"/>
      <c r="R52" s="15"/>
      <c r="S52" s="23"/>
      <c r="T52" s="23"/>
      <c r="U52" s="23"/>
      <c r="V52" s="23"/>
      <c r="W52" s="23"/>
      <c r="Y52" s="25"/>
      <c r="Z52" s="405"/>
      <c r="AA52" s="405"/>
      <c r="AB52" s="563" t="s">
        <v>68</v>
      </c>
      <c r="AC52" s="563"/>
      <c r="AD52" s="563"/>
      <c r="AE52" s="425">
        <v>30</v>
      </c>
      <c r="AF52" s="426" t="s">
        <v>67</v>
      </c>
      <c r="AG52" s="405"/>
      <c r="AH52" s="208"/>
      <c r="AI52" s="208"/>
      <c r="AJ52" s="208"/>
      <c r="AK52" s="208"/>
      <c r="AL52" s="208"/>
      <c r="AM52" s="208"/>
      <c r="AN52" s="208"/>
      <c r="AO52" s="529" t="s">
        <v>69</v>
      </c>
      <c r="AP52" s="529"/>
      <c r="AQ52" s="529"/>
      <c r="AR52" s="529"/>
      <c r="AS52" s="529"/>
      <c r="AT52" s="529"/>
      <c r="AU52" s="42"/>
    </row>
    <row r="53" spans="2:47" customFormat="1" ht="15" customHeight="1">
      <c r="B53" s="397" t="s">
        <v>454</v>
      </c>
      <c r="C53" s="389"/>
      <c r="D53" s="389"/>
      <c r="E53" s="389"/>
      <c r="F53" s="389"/>
      <c r="G53" s="389"/>
      <c r="H53" s="389"/>
      <c r="I53" s="389"/>
      <c r="J53" s="389"/>
      <c r="K53" s="363"/>
      <c r="L53" s="363"/>
      <c r="M53" s="363"/>
      <c r="N53" s="363"/>
      <c r="O53" s="363"/>
      <c r="P53" s="363"/>
      <c r="Q53" s="363"/>
      <c r="R53" s="363"/>
      <c r="S53" s="363"/>
      <c r="T53" s="363"/>
      <c r="U53" s="363"/>
      <c r="V53" s="363"/>
      <c r="W53" s="363"/>
      <c r="X53" s="363"/>
      <c r="Y53" s="363"/>
      <c r="Z53" s="389"/>
      <c r="AA53" s="389"/>
      <c r="AB53" s="407"/>
      <c r="AC53" s="407"/>
      <c r="AD53" s="407"/>
      <c r="AE53" s="407"/>
      <c r="AF53" s="407"/>
      <c r="AG53" s="407"/>
      <c r="AO53" s="529"/>
      <c r="AP53" s="529"/>
      <c r="AQ53" s="529"/>
      <c r="AR53" s="529"/>
      <c r="AS53" s="529"/>
      <c r="AT53" s="529"/>
    </row>
    <row r="54" spans="2:47" s="14" customFormat="1" ht="15" customHeight="1" thickBot="1">
      <c r="B54" s="405"/>
      <c r="C54" s="397"/>
      <c r="D54" s="397"/>
      <c r="E54" s="397"/>
      <c r="F54" s="397"/>
      <c r="G54" s="397"/>
      <c r="H54" s="397"/>
      <c r="I54" s="397"/>
      <c r="J54" s="397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43"/>
      <c r="Y54" s="43"/>
      <c r="Z54" s="43"/>
      <c r="AA54" s="43"/>
      <c r="AB54" s="44"/>
      <c r="AC54" s="45"/>
      <c r="AH54" s="208"/>
      <c r="AI54" s="208"/>
      <c r="AJ54" s="208"/>
      <c r="AK54" s="208"/>
      <c r="AL54" s="208"/>
      <c r="AM54" s="208"/>
      <c r="AN54" s="208"/>
      <c r="AO54" s="529"/>
      <c r="AP54" s="529"/>
      <c r="AQ54" s="529"/>
      <c r="AR54" s="529"/>
      <c r="AS54" s="529"/>
      <c r="AT54" s="529"/>
      <c r="AU54" s="42"/>
    </row>
    <row r="55" spans="2:47" s="2" customFormat="1" ht="39.9" customHeight="1" thickBot="1">
      <c r="B55" s="535" t="s">
        <v>70</v>
      </c>
      <c r="C55" s="535"/>
      <c r="D55" s="535"/>
      <c r="E55" s="535"/>
      <c r="F55" s="535"/>
      <c r="G55" s="535"/>
      <c r="H55" s="535"/>
      <c r="I55" s="535"/>
      <c r="J55" s="535"/>
      <c r="K55" s="535"/>
      <c r="L55" s="535"/>
      <c r="M55" s="535"/>
      <c r="N55" s="535"/>
      <c r="O55" s="535"/>
      <c r="P55" s="535"/>
      <c r="Q55" s="535"/>
      <c r="R55" s="535"/>
      <c r="S55" s="535"/>
      <c r="T55" s="536"/>
      <c r="U55" s="537" t="s">
        <v>36</v>
      </c>
      <c r="V55" s="538"/>
      <c r="W55" s="539"/>
      <c r="AA55" s="239"/>
      <c r="AB55" s="239"/>
      <c r="AC55" s="239"/>
      <c r="AH55" s="207"/>
      <c r="AI55" s="207"/>
      <c r="AJ55" s="207"/>
      <c r="AK55" s="207"/>
      <c r="AL55" s="207"/>
      <c r="AM55" s="207"/>
      <c r="AN55" s="207"/>
      <c r="AP55" s="533" t="s">
        <v>34</v>
      </c>
      <c r="AQ55" s="533"/>
      <c r="AR55" s="533"/>
      <c r="AS55" s="533"/>
      <c r="AT55" s="533"/>
    </row>
    <row r="56" spans="2:47" ht="24.9" customHeight="1">
      <c r="B56" s="526" t="s">
        <v>71</v>
      </c>
      <c r="C56" s="525" t="s">
        <v>72</v>
      </c>
      <c r="D56" s="525"/>
      <c r="E56" s="525" t="s">
        <v>73</v>
      </c>
      <c r="F56" s="525"/>
      <c r="G56" s="525" t="s">
        <v>74</v>
      </c>
      <c r="H56" s="525"/>
      <c r="I56" s="525" t="s">
        <v>75</v>
      </c>
      <c r="J56" s="525"/>
      <c r="K56" s="525" t="s">
        <v>76</v>
      </c>
      <c r="L56" s="525"/>
      <c r="M56" s="525" t="s">
        <v>77</v>
      </c>
      <c r="N56" s="525"/>
      <c r="O56" s="525" t="s">
        <v>78</v>
      </c>
      <c r="P56" s="525"/>
      <c r="Q56" s="525" t="s">
        <v>79</v>
      </c>
      <c r="R56" s="525"/>
      <c r="S56" s="525" t="s">
        <v>80</v>
      </c>
      <c r="T56" s="525"/>
      <c r="U56" s="525" t="s">
        <v>12</v>
      </c>
      <c r="V56" s="525"/>
      <c r="W56" s="523" t="s">
        <v>12</v>
      </c>
      <c r="AO56" s="571" t="s">
        <v>81</v>
      </c>
      <c r="AP56" s="572"/>
      <c r="AQ56" s="573"/>
      <c r="AR56" s="577" t="s">
        <v>82</v>
      </c>
      <c r="AS56" s="580" t="s">
        <v>83</v>
      </c>
      <c r="AT56" s="564" t="s">
        <v>26</v>
      </c>
    </row>
    <row r="57" spans="2:47" ht="12" customHeight="1">
      <c r="B57" s="527"/>
      <c r="C57" s="4" t="s">
        <v>13</v>
      </c>
      <c r="D57" s="4" t="s">
        <v>14</v>
      </c>
      <c r="E57" s="4" t="s">
        <v>13</v>
      </c>
      <c r="F57" s="4" t="s">
        <v>14</v>
      </c>
      <c r="G57" s="4" t="s">
        <v>13</v>
      </c>
      <c r="H57" s="4" t="s">
        <v>14</v>
      </c>
      <c r="I57" s="4" t="s">
        <v>13</v>
      </c>
      <c r="J57" s="4" t="s">
        <v>14</v>
      </c>
      <c r="K57" s="4" t="s">
        <v>13</v>
      </c>
      <c r="L57" s="4" t="s">
        <v>14</v>
      </c>
      <c r="M57" s="4" t="s">
        <v>13</v>
      </c>
      <c r="N57" s="4" t="s">
        <v>14</v>
      </c>
      <c r="O57" s="4" t="s">
        <v>13</v>
      </c>
      <c r="P57" s="4" t="s">
        <v>14</v>
      </c>
      <c r="Q57" s="4" t="s">
        <v>13</v>
      </c>
      <c r="R57" s="4" t="s">
        <v>14</v>
      </c>
      <c r="S57" s="4" t="s">
        <v>13</v>
      </c>
      <c r="T57" s="4" t="s">
        <v>14</v>
      </c>
      <c r="U57" s="4" t="s">
        <v>13</v>
      </c>
      <c r="V57" s="4" t="s">
        <v>14</v>
      </c>
      <c r="W57" s="524"/>
      <c r="AI57" s="210" t="s">
        <v>54</v>
      </c>
      <c r="AJ57" s="210" t="s">
        <v>55</v>
      </c>
      <c r="AK57" s="210" t="s">
        <v>55</v>
      </c>
      <c r="AL57" s="210" t="s">
        <v>57</v>
      </c>
      <c r="AO57" s="567"/>
      <c r="AP57" s="568"/>
      <c r="AQ57" s="569"/>
      <c r="AR57" s="578"/>
      <c r="AS57" s="581"/>
      <c r="AT57" s="565"/>
    </row>
    <row r="58" spans="2:47" ht="15" customHeight="1">
      <c r="B58" s="226" t="s">
        <v>15</v>
      </c>
      <c r="C58" s="5"/>
      <c r="D58" s="6"/>
      <c r="E58" s="5"/>
      <c r="F58" s="6"/>
      <c r="G58" s="5"/>
      <c r="H58" s="6">
        <v>1</v>
      </c>
      <c r="I58" s="5"/>
      <c r="J58" s="6"/>
      <c r="K58" s="5">
        <v>1</v>
      </c>
      <c r="L58" s="6"/>
      <c r="M58" s="5"/>
      <c r="N58" s="6"/>
      <c r="O58" s="5">
        <v>1</v>
      </c>
      <c r="P58" s="6"/>
      <c r="Q58" s="5"/>
      <c r="R58" s="6"/>
      <c r="S58" s="5"/>
      <c r="T58" s="6"/>
      <c r="U58" s="229">
        <f>C58+E58+G58+I58+K58+M58+O58+Q58+S58</f>
        <v>2</v>
      </c>
      <c r="V58" s="229">
        <f>D58+F58+H58+J58+L58+N58+P58+R58+T58</f>
        <v>1</v>
      </c>
      <c r="W58" s="230">
        <f>U58+V58</f>
        <v>3</v>
      </c>
      <c r="AI58" s="210">
        <f>(5+1)/2</f>
        <v>3</v>
      </c>
      <c r="AJ58" s="210">
        <f>AI58*C70</f>
        <v>60</v>
      </c>
      <c r="AK58" s="210">
        <f>AI58*D70</f>
        <v>93</v>
      </c>
      <c r="AL58" s="210">
        <f>AI58*(C70+D70)</f>
        <v>153</v>
      </c>
      <c r="AO58" s="550" t="s">
        <v>53</v>
      </c>
      <c r="AP58" s="551"/>
      <c r="AQ58" s="570"/>
      <c r="AR58" s="579"/>
      <c r="AS58" s="582"/>
      <c r="AT58" s="566"/>
    </row>
    <row r="59" spans="2:47" ht="15" customHeight="1">
      <c r="B59" s="226" t="s">
        <v>16</v>
      </c>
      <c r="C59" s="5"/>
      <c r="D59" s="6"/>
      <c r="E59" s="5"/>
      <c r="F59" s="6"/>
      <c r="G59" s="5"/>
      <c r="H59" s="6"/>
      <c r="I59" s="5">
        <v>1</v>
      </c>
      <c r="J59" s="6">
        <v>1</v>
      </c>
      <c r="K59" s="5"/>
      <c r="L59" s="6"/>
      <c r="M59" s="5"/>
      <c r="N59" s="6"/>
      <c r="O59" s="5">
        <v>1</v>
      </c>
      <c r="P59" s="6"/>
      <c r="Q59" s="5">
        <v>1</v>
      </c>
      <c r="R59" s="6"/>
      <c r="S59" s="5"/>
      <c r="T59" s="6"/>
      <c r="U59" s="229">
        <f t="shared" ref="U59:U69" si="9">C59+E59+G59+I59+K59+M59+O59+Q59+S59</f>
        <v>3</v>
      </c>
      <c r="V59" s="229">
        <f t="shared" ref="V59:V68" si="10">D59+F59+H59+J59+L59+N59+P59+R59+T59</f>
        <v>1</v>
      </c>
      <c r="W59" s="230">
        <f t="shared" ref="W59:W69" si="11">U59+V59</f>
        <v>4</v>
      </c>
      <c r="AI59" s="210"/>
      <c r="AJ59" s="210"/>
      <c r="AK59" s="210"/>
      <c r="AL59" s="210"/>
      <c r="AO59" s="46"/>
      <c r="AP59" s="47"/>
      <c r="AQ59" s="47"/>
      <c r="AR59" s="48"/>
      <c r="AS59" s="49"/>
      <c r="AT59" s="50"/>
    </row>
    <row r="60" spans="2:47" ht="15" customHeight="1">
      <c r="B60" s="226" t="s">
        <v>17</v>
      </c>
      <c r="C60" s="5"/>
      <c r="D60" s="6"/>
      <c r="E60" s="5"/>
      <c r="F60" s="6">
        <v>1</v>
      </c>
      <c r="G60" s="5"/>
      <c r="H60" s="6">
        <v>1</v>
      </c>
      <c r="I60" s="5"/>
      <c r="J60" s="6">
        <v>1</v>
      </c>
      <c r="K60" s="5"/>
      <c r="L60" s="6"/>
      <c r="M60" s="5"/>
      <c r="N60" s="6"/>
      <c r="O60" s="5">
        <v>1</v>
      </c>
      <c r="P60" s="6">
        <v>2</v>
      </c>
      <c r="Q60" s="5">
        <v>1</v>
      </c>
      <c r="R60" s="6">
        <v>1</v>
      </c>
      <c r="S60" s="5"/>
      <c r="T60" s="6"/>
      <c r="U60" s="229">
        <f t="shared" si="9"/>
        <v>2</v>
      </c>
      <c r="V60" s="229">
        <f t="shared" si="10"/>
        <v>6</v>
      </c>
      <c r="W60" s="230">
        <f t="shared" si="11"/>
        <v>8</v>
      </c>
      <c r="AI60" s="210">
        <f>(5+9)/2</f>
        <v>7</v>
      </c>
      <c r="AJ60" s="210">
        <f>AI60*E70</f>
        <v>126</v>
      </c>
      <c r="AK60" s="210">
        <f>AI60*F70</f>
        <v>399</v>
      </c>
      <c r="AL60" s="210">
        <f>AI60*(E70+F70)</f>
        <v>525</v>
      </c>
      <c r="AO60" s="530" t="s">
        <v>58</v>
      </c>
      <c r="AP60" s="531"/>
      <c r="AQ60" s="532"/>
      <c r="AR60" s="51">
        <f>'[3]Médias Antiguidade'!X5</f>
        <v>27</v>
      </c>
      <c r="AS60" s="52">
        <f>'[3]Médias Antiguidade'!Y5</f>
        <v>17</v>
      </c>
      <c r="AT60" s="53">
        <f>'[3]Médias Antiguidade'!Z5</f>
        <v>23.666666666666668</v>
      </c>
    </row>
    <row r="61" spans="2:47" ht="15" customHeight="1">
      <c r="B61" s="226" t="s">
        <v>18</v>
      </c>
      <c r="C61" s="5"/>
      <c r="D61" s="6">
        <v>1</v>
      </c>
      <c r="E61" s="5">
        <v>2</v>
      </c>
      <c r="F61" s="6">
        <v>2</v>
      </c>
      <c r="G61" s="5">
        <v>1</v>
      </c>
      <c r="H61" s="6"/>
      <c r="I61" s="5">
        <v>3</v>
      </c>
      <c r="J61" s="6">
        <v>3</v>
      </c>
      <c r="K61" s="5"/>
      <c r="L61" s="6">
        <v>2</v>
      </c>
      <c r="M61" s="5">
        <v>3</v>
      </c>
      <c r="N61" s="6">
        <v>4</v>
      </c>
      <c r="O61" s="5">
        <v>3</v>
      </c>
      <c r="P61" s="6">
        <v>3</v>
      </c>
      <c r="Q61" s="5">
        <v>3</v>
      </c>
      <c r="R61" s="6"/>
      <c r="S61" s="5">
        <v>1</v>
      </c>
      <c r="T61" s="6">
        <v>1</v>
      </c>
      <c r="U61" s="229">
        <f t="shared" si="9"/>
        <v>16</v>
      </c>
      <c r="V61" s="229">
        <f t="shared" si="10"/>
        <v>16</v>
      </c>
      <c r="W61" s="230">
        <f t="shared" si="11"/>
        <v>32</v>
      </c>
      <c r="AI61" s="210"/>
      <c r="AJ61" s="210"/>
      <c r="AK61" s="210"/>
      <c r="AL61" s="210"/>
      <c r="AO61" s="31"/>
      <c r="AP61" s="32"/>
      <c r="AQ61" s="33"/>
      <c r="AR61" s="51"/>
      <c r="AS61" s="52"/>
      <c r="AT61" s="53"/>
    </row>
    <row r="62" spans="2:47" ht="30" customHeight="1">
      <c r="B62" s="226" t="s">
        <v>19</v>
      </c>
      <c r="C62" s="5"/>
      <c r="D62" s="6"/>
      <c r="E62" s="5"/>
      <c r="F62" s="6"/>
      <c r="G62" s="5"/>
      <c r="H62" s="6"/>
      <c r="I62" s="5"/>
      <c r="J62" s="6"/>
      <c r="K62" s="5"/>
      <c r="L62" s="6"/>
      <c r="M62" s="5"/>
      <c r="N62" s="6"/>
      <c r="O62" s="5"/>
      <c r="P62" s="6"/>
      <c r="Q62" s="5"/>
      <c r="R62" s="6"/>
      <c r="S62" s="5"/>
      <c r="T62" s="6"/>
      <c r="U62" s="229">
        <f t="shared" si="9"/>
        <v>0</v>
      </c>
      <c r="V62" s="229">
        <f t="shared" si="10"/>
        <v>0</v>
      </c>
      <c r="W62" s="230">
        <f t="shared" si="11"/>
        <v>0</v>
      </c>
      <c r="AI62" s="210"/>
      <c r="AJ62" s="210"/>
      <c r="AK62" s="210"/>
      <c r="AL62" s="210"/>
      <c r="AO62" s="31"/>
      <c r="AP62" s="32"/>
      <c r="AQ62" s="33"/>
      <c r="AR62" s="51"/>
      <c r="AS62" s="52"/>
      <c r="AT62" s="53"/>
    </row>
    <row r="63" spans="2:47" ht="15" customHeight="1">
      <c r="B63" s="226" t="s">
        <v>20</v>
      </c>
      <c r="C63" s="5">
        <v>14</v>
      </c>
      <c r="D63" s="6">
        <v>27</v>
      </c>
      <c r="E63" s="5">
        <v>15</v>
      </c>
      <c r="F63" s="6">
        <v>47</v>
      </c>
      <c r="G63" s="5">
        <v>12</v>
      </c>
      <c r="H63" s="6">
        <v>22</v>
      </c>
      <c r="I63" s="5">
        <v>16</v>
      </c>
      <c r="J63" s="6">
        <v>28</v>
      </c>
      <c r="K63" s="5">
        <v>12</v>
      </c>
      <c r="L63" s="6">
        <v>29</v>
      </c>
      <c r="M63" s="5">
        <v>23</v>
      </c>
      <c r="N63" s="6">
        <v>31</v>
      </c>
      <c r="O63" s="5">
        <v>32</v>
      </c>
      <c r="P63" s="6">
        <v>43</v>
      </c>
      <c r="Q63" s="5">
        <v>24</v>
      </c>
      <c r="R63" s="6">
        <v>22</v>
      </c>
      <c r="S63" s="5">
        <v>11</v>
      </c>
      <c r="T63" s="6">
        <v>6</v>
      </c>
      <c r="U63" s="229">
        <f t="shared" si="9"/>
        <v>159</v>
      </c>
      <c r="V63" s="229">
        <f t="shared" si="10"/>
        <v>255</v>
      </c>
      <c r="W63" s="230">
        <f t="shared" si="11"/>
        <v>414</v>
      </c>
      <c r="AI63" s="210">
        <f>(10+14)/2</f>
        <v>12</v>
      </c>
      <c r="AJ63" s="210">
        <f>AI63*G70</f>
        <v>180</v>
      </c>
      <c r="AK63" s="210">
        <f>AI63*H70</f>
        <v>300</v>
      </c>
      <c r="AL63" s="210">
        <f>AI63*(G70+H70)</f>
        <v>480</v>
      </c>
      <c r="AO63" s="530" t="s">
        <v>59</v>
      </c>
      <c r="AP63" s="531"/>
      <c r="AQ63" s="532"/>
      <c r="AR63" s="51">
        <f>'[3]Médias Antiguidade'!X13</f>
        <v>19.222222222222221</v>
      </c>
      <c r="AS63" s="52">
        <f>'[3]Médias Antiguidade'!Y13</f>
        <v>23</v>
      </c>
      <c r="AT63" s="53">
        <f>'[3]Médias Antiguidade'!Z13</f>
        <v>21.583333333333332</v>
      </c>
    </row>
    <row r="64" spans="2:47" ht="30" customHeight="1">
      <c r="B64" s="226" t="s">
        <v>21</v>
      </c>
      <c r="C64" s="5">
        <v>2</v>
      </c>
      <c r="D64" s="6">
        <v>1</v>
      </c>
      <c r="E64" s="5"/>
      <c r="F64" s="6">
        <v>5</v>
      </c>
      <c r="G64" s="5"/>
      <c r="H64" s="6">
        <v>1</v>
      </c>
      <c r="I64" s="5">
        <v>4</v>
      </c>
      <c r="J64" s="6">
        <v>3</v>
      </c>
      <c r="K64" s="5">
        <v>3</v>
      </c>
      <c r="L64" s="6">
        <v>9</v>
      </c>
      <c r="M64" s="5">
        <v>4</v>
      </c>
      <c r="N64" s="6">
        <v>13</v>
      </c>
      <c r="O64" s="5">
        <v>9</v>
      </c>
      <c r="P64" s="6">
        <v>19</v>
      </c>
      <c r="Q64" s="5">
        <v>14</v>
      </c>
      <c r="R64" s="6">
        <v>15</v>
      </c>
      <c r="S64" s="5">
        <v>14</v>
      </c>
      <c r="T64" s="6">
        <v>25</v>
      </c>
      <c r="U64" s="229">
        <f t="shared" si="9"/>
        <v>50</v>
      </c>
      <c r="V64" s="229">
        <f t="shared" si="10"/>
        <v>91</v>
      </c>
      <c r="W64" s="230">
        <f t="shared" si="11"/>
        <v>141</v>
      </c>
      <c r="AI64" s="210">
        <f>(15+19)/2</f>
        <v>17</v>
      </c>
      <c r="AJ64" s="210">
        <f>AI64*I70</f>
        <v>408</v>
      </c>
      <c r="AK64" s="210">
        <f>AI64*J70</f>
        <v>612</v>
      </c>
      <c r="AL64" s="210">
        <f>AI64*(I70+J70)</f>
        <v>1020</v>
      </c>
      <c r="AO64" s="530" t="s">
        <v>20</v>
      </c>
      <c r="AP64" s="531"/>
      <c r="AQ64" s="532"/>
      <c r="AR64" s="51">
        <f>'[3]Médias Antiguidade'!X21</f>
        <v>24.869565217391305</v>
      </c>
      <c r="AS64" s="52">
        <f>'[3]Médias Antiguidade'!Y21</f>
        <v>22.69047619047619</v>
      </c>
      <c r="AT64" s="53">
        <f>'[3]Médias Antiguidade'!Z21</f>
        <v>23.46153846153846</v>
      </c>
    </row>
    <row r="65" spans="2:48" ht="30" customHeight="1">
      <c r="B65" s="226" t="s">
        <v>22</v>
      </c>
      <c r="C65" s="5">
        <v>2</v>
      </c>
      <c r="D65" s="6">
        <v>2</v>
      </c>
      <c r="E65" s="5"/>
      <c r="F65" s="6">
        <v>1</v>
      </c>
      <c r="G65" s="5">
        <v>1</v>
      </c>
      <c r="H65" s="6"/>
      <c r="I65" s="5"/>
      <c r="J65" s="6"/>
      <c r="K65" s="5">
        <v>1</v>
      </c>
      <c r="L65" s="6">
        <v>4</v>
      </c>
      <c r="M65" s="5">
        <v>1</v>
      </c>
      <c r="N65" s="6">
        <v>6</v>
      </c>
      <c r="O65" s="5">
        <v>6</v>
      </c>
      <c r="P65" s="6">
        <v>3</v>
      </c>
      <c r="Q65" s="5">
        <v>6</v>
      </c>
      <c r="R65" s="6">
        <v>9</v>
      </c>
      <c r="S65" s="5">
        <v>9</v>
      </c>
      <c r="T65" s="6">
        <v>2</v>
      </c>
      <c r="U65" s="229">
        <f t="shared" si="9"/>
        <v>26</v>
      </c>
      <c r="V65" s="229">
        <f t="shared" si="10"/>
        <v>27</v>
      </c>
      <c r="W65" s="230">
        <f t="shared" si="11"/>
        <v>53</v>
      </c>
      <c r="AI65" s="210">
        <f>(20+24)/2</f>
        <v>22</v>
      </c>
      <c r="AJ65" s="210">
        <f>AI65*K70</f>
        <v>374</v>
      </c>
      <c r="AK65" s="210">
        <f>AI65*L70</f>
        <v>968</v>
      </c>
      <c r="AL65" s="210">
        <f>AI65*(K70+L70)</f>
        <v>1342</v>
      </c>
      <c r="AO65" s="530" t="s">
        <v>60</v>
      </c>
      <c r="AP65" s="531"/>
      <c r="AQ65" s="532"/>
      <c r="AR65" s="51">
        <f>'[3]Médias Antiguidade'!X29</f>
        <v>28.666666666666668</v>
      </c>
      <c r="AS65" s="52">
        <f>'[3]Médias Antiguidade'!Y29</f>
        <v>27.689655172413794</v>
      </c>
      <c r="AT65" s="53">
        <f>'[3]Médias Antiguidade'!Z29</f>
        <v>27.78125</v>
      </c>
    </row>
    <row r="66" spans="2:48" ht="15" customHeight="1">
      <c r="B66" s="228" t="s">
        <v>23</v>
      </c>
      <c r="C66" s="5">
        <v>2</v>
      </c>
      <c r="D66" s="6"/>
      <c r="E66" s="5">
        <v>1</v>
      </c>
      <c r="F66" s="6">
        <v>1</v>
      </c>
      <c r="G66" s="5">
        <v>1</v>
      </c>
      <c r="H66" s="6"/>
      <c r="I66" s="5"/>
      <c r="J66" s="6"/>
      <c r="K66" s="5"/>
      <c r="L66" s="6"/>
      <c r="M66" s="5">
        <v>3</v>
      </c>
      <c r="N66" s="6"/>
      <c r="O66" s="5">
        <v>5</v>
      </c>
      <c r="P66" s="6">
        <v>1</v>
      </c>
      <c r="Q66" s="5">
        <v>2</v>
      </c>
      <c r="R66" s="6"/>
      <c r="S66" s="5">
        <v>1</v>
      </c>
      <c r="T66" s="6">
        <v>1</v>
      </c>
      <c r="U66" s="229">
        <f t="shared" si="9"/>
        <v>15</v>
      </c>
      <c r="V66" s="229">
        <f t="shared" si="10"/>
        <v>3</v>
      </c>
      <c r="W66" s="230">
        <f t="shared" si="11"/>
        <v>18</v>
      </c>
      <c r="Y66" s="35"/>
      <c r="Z66" s="35"/>
      <c r="AA66" s="35"/>
      <c r="AI66" s="210">
        <f>(25+29)/2</f>
        <v>27</v>
      </c>
      <c r="AJ66" s="210">
        <f>AI66*M70</f>
        <v>918</v>
      </c>
      <c r="AK66" s="210">
        <f>AI66*N70</f>
        <v>1458</v>
      </c>
      <c r="AL66" s="210">
        <f>AI66*(M70+N70)</f>
        <v>2376</v>
      </c>
      <c r="AO66" s="530" t="s">
        <v>61</v>
      </c>
      <c r="AP66" s="531"/>
      <c r="AQ66" s="532"/>
      <c r="AR66" s="51">
        <f>'[3]Médias Antiguidade'!X37</f>
        <v>17</v>
      </c>
      <c r="AS66" s="52">
        <f>'[3]Médias Antiguidade'!Y37</f>
        <v>29</v>
      </c>
      <c r="AT66" s="53">
        <f>'[3]Médias Antiguidade'!Z37</f>
        <v>27</v>
      </c>
    </row>
    <row r="67" spans="2:48" ht="15" customHeight="1">
      <c r="B67" s="228" t="s">
        <v>25</v>
      </c>
      <c r="C67" s="5"/>
      <c r="D67" s="6"/>
      <c r="E67" s="5"/>
      <c r="F67" s="6"/>
      <c r="G67" s="5"/>
      <c r="H67" s="6"/>
      <c r="I67" s="5"/>
      <c r="J67" s="6"/>
      <c r="K67" s="5"/>
      <c r="L67" s="6"/>
      <c r="M67" s="5"/>
      <c r="N67" s="6"/>
      <c r="O67" s="5"/>
      <c r="P67" s="6"/>
      <c r="Q67" s="5"/>
      <c r="R67" s="6"/>
      <c r="S67" s="5"/>
      <c r="T67" s="6"/>
      <c r="U67" s="229">
        <f t="shared" si="9"/>
        <v>0</v>
      </c>
      <c r="V67" s="229">
        <f t="shared" si="10"/>
        <v>0</v>
      </c>
      <c r="W67" s="230">
        <f t="shared" si="11"/>
        <v>0</v>
      </c>
      <c r="Y67" s="35"/>
      <c r="Z67" s="35"/>
      <c r="AA67" s="35"/>
      <c r="AI67" s="210">
        <f>(30+34)/2</f>
        <v>32</v>
      </c>
      <c r="AJ67" s="210">
        <f>AI67*O70</f>
        <v>1856</v>
      </c>
      <c r="AK67" s="210">
        <f>AI67*P70</f>
        <v>2272</v>
      </c>
      <c r="AL67" s="210">
        <f>AI67*(O70+P70)</f>
        <v>4128</v>
      </c>
      <c r="AO67" s="530" t="s">
        <v>23</v>
      </c>
      <c r="AP67" s="531"/>
      <c r="AQ67" s="532"/>
      <c r="AR67" s="51">
        <f>'[3]Médias Antiguidade'!X45</f>
        <v>22</v>
      </c>
      <c r="AS67" s="52">
        <f>'[3]Médias Antiguidade'!Y45</f>
        <v>30.333333333333332</v>
      </c>
      <c r="AT67" s="53">
        <f>'[3]Médias Antiguidade'!Z45</f>
        <v>25.571428571428573</v>
      </c>
    </row>
    <row r="68" spans="2:48" ht="15" customHeight="1">
      <c r="B68" s="228" t="s">
        <v>24</v>
      </c>
      <c r="C68" s="5"/>
      <c r="D68" s="6"/>
      <c r="E68" s="5"/>
      <c r="F68" s="6"/>
      <c r="G68" s="5"/>
      <c r="H68" s="6"/>
      <c r="I68" s="5"/>
      <c r="J68" s="6"/>
      <c r="K68" s="5"/>
      <c r="L68" s="6"/>
      <c r="M68" s="5"/>
      <c r="N68" s="6"/>
      <c r="O68" s="5"/>
      <c r="P68" s="6"/>
      <c r="Q68" s="5"/>
      <c r="R68" s="6"/>
      <c r="S68" s="5"/>
      <c r="T68" s="6"/>
      <c r="U68" s="229">
        <f t="shared" si="9"/>
        <v>0</v>
      </c>
      <c r="V68" s="229">
        <f t="shared" si="10"/>
        <v>0</v>
      </c>
      <c r="W68" s="230">
        <f t="shared" si="11"/>
        <v>0</v>
      </c>
      <c r="Y68" s="35"/>
      <c r="Z68" s="35"/>
      <c r="AA68" s="35"/>
      <c r="AI68" s="210"/>
      <c r="AJ68" s="210"/>
      <c r="AK68" s="210"/>
      <c r="AL68" s="210"/>
      <c r="AO68" s="31"/>
      <c r="AP68" s="32"/>
      <c r="AQ68" s="33"/>
      <c r="AR68" s="51"/>
      <c r="AS68" s="52"/>
      <c r="AT68" s="53"/>
    </row>
    <row r="69" spans="2:48" ht="15" customHeight="1">
      <c r="B69" s="228" t="s">
        <v>446</v>
      </c>
      <c r="C69" s="5"/>
      <c r="D69" s="6"/>
      <c r="E69" s="5"/>
      <c r="F69" s="6"/>
      <c r="G69" s="5"/>
      <c r="H69" s="6"/>
      <c r="I69" s="5"/>
      <c r="J69" s="6"/>
      <c r="K69" s="5"/>
      <c r="L69" s="6"/>
      <c r="M69" s="5"/>
      <c r="N69" s="6"/>
      <c r="O69" s="5"/>
      <c r="P69" s="6"/>
      <c r="Q69" s="5"/>
      <c r="R69" s="6"/>
      <c r="S69" s="5"/>
      <c r="T69" s="6"/>
      <c r="U69" s="229">
        <f t="shared" si="9"/>
        <v>0</v>
      </c>
      <c r="V69" s="229">
        <f>D69+F69+H69+J69+L69+N69+P69+R69+T69</f>
        <v>0</v>
      </c>
      <c r="W69" s="230">
        <f t="shared" si="11"/>
        <v>0</v>
      </c>
      <c r="Y69" s="35"/>
      <c r="Z69" s="35"/>
      <c r="AA69" s="35"/>
      <c r="AI69" s="210">
        <f>(35+39)/2</f>
        <v>37</v>
      </c>
      <c r="AJ69" s="210">
        <f>AI69*Q70</f>
        <v>1887</v>
      </c>
      <c r="AK69" s="210">
        <f>AI69*R70</f>
        <v>1739</v>
      </c>
      <c r="AL69" s="210">
        <f>AI69*(Q70+R70)</f>
        <v>3626</v>
      </c>
      <c r="AO69" s="530" t="s">
        <v>24</v>
      </c>
      <c r="AP69" s="531"/>
      <c r="AQ69" s="532"/>
      <c r="AR69" s="51" t="e">
        <f>'[3]Médias Antiguidade'!X53</f>
        <v>#DIV/0!</v>
      </c>
      <c r="AS69" s="52" t="e">
        <f>'[3]Médias Antiguidade'!Y53</f>
        <v>#DIV/0!</v>
      </c>
      <c r="AT69" s="53" t="e">
        <f>'[3]Médias Antiguidade'!Z53</f>
        <v>#DIV/0!</v>
      </c>
    </row>
    <row r="70" spans="2:48" ht="21" customHeight="1" thickBot="1">
      <c r="B70" s="11" t="s">
        <v>26</v>
      </c>
      <c r="C70" s="12">
        <f>SUM(C58:C69)</f>
        <v>20</v>
      </c>
      <c r="D70" s="12">
        <f t="shared" ref="D70:T70" si="12">SUM(D58:D69)</f>
        <v>31</v>
      </c>
      <c r="E70" s="12">
        <f t="shared" si="12"/>
        <v>18</v>
      </c>
      <c r="F70" s="12">
        <f t="shared" si="12"/>
        <v>57</v>
      </c>
      <c r="G70" s="12">
        <f t="shared" si="12"/>
        <v>15</v>
      </c>
      <c r="H70" s="12">
        <f t="shared" si="12"/>
        <v>25</v>
      </c>
      <c r="I70" s="12">
        <f t="shared" si="12"/>
        <v>24</v>
      </c>
      <c r="J70" s="12">
        <f t="shared" si="12"/>
        <v>36</v>
      </c>
      <c r="K70" s="12">
        <f t="shared" si="12"/>
        <v>17</v>
      </c>
      <c r="L70" s="12">
        <f t="shared" si="12"/>
        <v>44</v>
      </c>
      <c r="M70" s="12">
        <f t="shared" si="12"/>
        <v>34</v>
      </c>
      <c r="N70" s="12">
        <f t="shared" si="12"/>
        <v>54</v>
      </c>
      <c r="O70" s="12">
        <f t="shared" si="12"/>
        <v>58</v>
      </c>
      <c r="P70" s="12">
        <f t="shared" si="12"/>
        <v>71</v>
      </c>
      <c r="Q70" s="12">
        <f t="shared" si="12"/>
        <v>51</v>
      </c>
      <c r="R70" s="12">
        <f t="shared" si="12"/>
        <v>47</v>
      </c>
      <c r="S70" s="12">
        <f t="shared" si="12"/>
        <v>36</v>
      </c>
      <c r="T70" s="12">
        <f t="shared" si="12"/>
        <v>35</v>
      </c>
      <c r="U70" s="232">
        <f>SUM(U58:U69)</f>
        <v>273</v>
      </c>
      <c r="V70" s="232">
        <f>SUM(V58:V69)</f>
        <v>400</v>
      </c>
      <c r="W70" s="233">
        <f>U70+V70</f>
        <v>673</v>
      </c>
      <c r="Y70" s="234"/>
      <c r="Z70" s="235"/>
      <c r="AA70" s="236"/>
      <c r="AI70" s="206" t="s">
        <v>84</v>
      </c>
      <c r="AJ70" s="210" t="e">
        <f>SUM(AJ58+AJ60+AJ63+AJ64+AJ65+AJ66+AJ67+AJ69+#REF!)</f>
        <v>#REF!</v>
      </c>
      <c r="AK70" s="210" t="e">
        <f>SUM(AK58+AK60+AK63+AK64+AK65+AK66+AK67+AK69+#REF!)</f>
        <v>#REF!</v>
      </c>
      <c r="AL70" s="210" t="e">
        <f>SUM(AL58+AL60+AL63+AL64+AL65+AL66+AL67+AL69+#REF!)</f>
        <v>#REF!</v>
      </c>
      <c r="AO70" s="574" t="s">
        <v>85</v>
      </c>
      <c r="AP70" s="575"/>
      <c r="AQ70" s="576"/>
      <c r="AR70" s="54" t="e">
        <f>'[3]Médias Antiguidade'!X69</f>
        <v>#DIV/0!</v>
      </c>
      <c r="AS70" s="55" t="e">
        <f>'[3]Médias Antiguidade'!Y69</f>
        <v>#DIV/0!</v>
      </c>
      <c r="AT70" s="56" t="e">
        <f>'[3]Médias Antiguidade'!Z69</f>
        <v>#DIV/0!</v>
      </c>
    </row>
    <row r="71" spans="2:48" s="57" customFormat="1" ht="15" customHeight="1">
      <c r="B71" s="81" t="s">
        <v>30</v>
      </c>
      <c r="C71" s="427"/>
      <c r="D71" s="427"/>
      <c r="E71" s="427"/>
      <c r="F71" s="427"/>
      <c r="G71" s="427"/>
      <c r="H71" s="427"/>
      <c r="I71" s="427"/>
      <c r="J71" s="427"/>
      <c r="K71" s="427"/>
      <c r="L71" s="42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AH71" s="211"/>
      <c r="AI71" s="211"/>
      <c r="AJ71" s="211"/>
      <c r="AK71" s="211"/>
      <c r="AL71" s="211"/>
      <c r="AM71" s="211"/>
      <c r="AN71" s="211"/>
    </row>
    <row r="72" spans="2:48" s="14" customFormat="1" ht="15" customHeight="1">
      <c r="B72" s="421" t="s">
        <v>31</v>
      </c>
      <c r="C72" s="397"/>
      <c r="D72" s="397"/>
      <c r="E72" s="397"/>
      <c r="F72" s="397"/>
      <c r="G72" s="397"/>
      <c r="H72" s="397"/>
      <c r="I72" s="397"/>
      <c r="J72" s="397"/>
      <c r="K72" s="397"/>
      <c r="L72" s="397"/>
      <c r="M72" s="15"/>
      <c r="N72" s="15"/>
      <c r="O72" s="15"/>
      <c r="P72" s="15"/>
      <c r="Q72" s="58"/>
      <c r="R72" s="58"/>
      <c r="S72" s="58"/>
      <c r="T72" s="58"/>
      <c r="U72" s="58"/>
      <c r="V72" s="58"/>
      <c r="W72" s="58"/>
      <c r="AH72" s="208"/>
      <c r="AI72" s="208"/>
      <c r="AJ72" s="208"/>
      <c r="AK72" s="208"/>
      <c r="AL72" s="208"/>
      <c r="AM72" s="208"/>
      <c r="AN72" s="208"/>
    </row>
    <row r="73" spans="2:48" s="14" customFormat="1" ht="15" customHeight="1">
      <c r="B73" s="421" t="s">
        <v>86</v>
      </c>
      <c r="C73" s="397"/>
      <c r="D73" s="397"/>
      <c r="E73" s="397"/>
      <c r="F73" s="397"/>
      <c r="G73" s="397"/>
      <c r="H73" s="397"/>
      <c r="I73" s="397"/>
      <c r="J73" s="397"/>
      <c r="K73" s="397"/>
      <c r="L73" s="397"/>
      <c r="M73" s="15"/>
      <c r="N73" s="15"/>
      <c r="O73" s="15"/>
      <c r="P73" s="15"/>
      <c r="Q73" s="58"/>
      <c r="R73" s="58"/>
      <c r="S73" s="58"/>
      <c r="T73" s="58"/>
      <c r="U73" s="58"/>
      <c r="V73" s="58"/>
      <c r="W73" s="58"/>
      <c r="AH73" s="208"/>
      <c r="AI73" s="208"/>
      <c r="AJ73" s="208"/>
      <c r="AK73" s="208"/>
      <c r="AL73" s="208"/>
      <c r="AM73" s="208"/>
      <c r="AN73" s="208"/>
    </row>
    <row r="74" spans="2:48" s="14" customFormat="1" ht="15" customHeight="1">
      <c r="B74" s="397" t="s">
        <v>33</v>
      </c>
      <c r="C74" s="397"/>
      <c r="D74" s="397"/>
      <c r="E74" s="397"/>
      <c r="F74" s="397"/>
      <c r="G74" s="397"/>
      <c r="H74" s="397"/>
      <c r="I74" s="397"/>
      <c r="J74" s="397"/>
      <c r="K74" s="397"/>
      <c r="L74" s="397"/>
      <c r="M74" s="15"/>
      <c r="N74" s="15"/>
      <c r="O74" s="15"/>
      <c r="P74" s="15"/>
      <c r="Q74" s="58"/>
      <c r="R74" s="58"/>
      <c r="S74" s="58"/>
      <c r="T74" s="58"/>
      <c r="U74" s="58"/>
      <c r="V74" s="58"/>
      <c r="W74" s="58"/>
      <c r="AH74" s="208"/>
      <c r="AI74" s="208"/>
      <c r="AJ74" s="208"/>
      <c r="AK74" s="208"/>
      <c r="AL74" s="208"/>
      <c r="AM74" s="208"/>
      <c r="AN74" s="208"/>
    </row>
    <row r="75" spans="2:48" customFormat="1" ht="15" customHeight="1">
      <c r="B75" s="397" t="s">
        <v>454</v>
      </c>
      <c r="C75" s="389"/>
      <c r="D75" s="389"/>
      <c r="E75" s="389"/>
      <c r="F75" s="389"/>
      <c r="G75" s="389"/>
      <c r="H75" s="389"/>
      <c r="I75" s="389"/>
      <c r="J75" s="389"/>
      <c r="K75" s="389"/>
      <c r="L75" s="389"/>
      <c r="M75" s="363"/>
      <c r="N75" s="363"/>
      <c r="O75" s="363"/>
      <c r="P75" s="363"/>
      <c r="Q75" s="363"/>
      <c r="R75" s="363"/>
      <c r="S75" s="363"/>
      <c r="T75" s="363"/>
      <c r="U75" s="363"/>
      <c r="V75" s="363"/>
      <c r="W75" s="363"/>
      <c r="X75" s="363"/>
      <c r="Y75" s="363"/>
      <c r="Z75" s="363"/>
      <c r="AA75" s="363"/>
      <c r="AO75" s="14"/>
      <c r="AP75" s="14"/>
      <c r="AQ75" s="14"/>
      <c r="AR75" s="14"/>
      <c r="AS75" s="14"/>
      <c r="AT75" s="14"/>
    </row>
    <row r="76" spans="2:48" s="14" customFormat="1" ht="15" customHeight="1" thickBot="1">
      <c r="B76" s="405"/>
      <c r="C76" s="397"/>
      <c r="D76" s="397"/>
      <c r="E76" s="397"/>
      <c r="F76" s="397"/>
      <c r="G76" s="397"/>
      <c r="H76" s="397"/>
      <c r="I76" s="397"/>
      <c r="J76" s="397"/>
      <c r="K76" s="397"/>
      <c r="L76" s="397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AH76" s="208"/>
      <c r="AI76" s="208"/>
      <c r="AJ76" s="208"/>
      <c r="AK76" s="208"/>
      <c r="AL76" s="208"/>
      <c r="AM76" s="208"/>
      <c r="AN76" s="208"/>
    </row>
    <row r="77" spans="2:48" ht="39.9" customHeight="1" thickBot="1">
      <c r="B77" s="535" t="s">
        <v>87</v>
      </c>
      <c r="C77" s="535"/>
      <c r="D77" s="535"/>
      <c r="E77" s="535"/>
      <c r="F77" s="535"/>
      <c r="G77" s="535"/>
      <c r="H77" s="535"/>
      <c r="I77" s="535"/>
      <c r="J77" s="535"/>
      <c r="K77" s="535"/>
      <c r="L77" s="535"/>
      <c r="M77" s="535"/>
      <c r="N77" s="535"/>
      <c r="O77" s="535"/>
      <c r="P77" s="535"/>
      <c r="Q77" s="535"/>
      <c r="R77" s="535"/>
      <c r="S77" s="535"/>
      <c r="T77" s="535"/>
      <c r="U77" s="535"/>
      <c r="V77" s="536"/>
      <c r="W77" s="537" t="s">
        <v>36</v>
      </c>
      <c r="X77" s="538"/>
      <c r="Y77" s="539"/>
      <c r="AO77" s="529" t="s">
        <v>88</v>
      </c>
      <c r="AP77" s="529"/>
      <c r="AQ77" s="529"/>
      <c r="AR77" s="529"/>
      <c r="AS77" s="529"/>
      <c r="AT77" s="529"/>
    </row>
    <row r="78" spans="2:48" ht="24.9" customHeight="1" thickBot="1">
      <c r="B78" s="526" t="s">
        <v>89</v>
      </c>
      <c r="C78" s="525" t="s">
        <v>90</v>
      </c>
      <c r="D78" s="525"/>
      <c r="E78" s="525" t="s">
        <v>91</v>
      </c>
      <c r="F78" s="525"/>
      <c r="G78" s="525" t="s">
        <v>92</v>
      </c>
      <c r="H78" s="525"/>
      <c r="I78" s="525" t="s">
        <v>93</v>
      </c>
      <c r="J78" s="525"/>
      <c r="K78" s="525" t="s">
        <v>94</v>
      </c>
      <c r="L78" s="525"/>
      <c r="M78" s="525" t="s">
        <v>95</v>
      </c>
      <c r="N78" s="525"/>
      <c r="O78" s="525" t="s">
        <v>96</v>
      </c>
      <c r="P78" s="525"/>
      <c r="Q78" s="525" t="s">
        <v>97</v>
      </c>
      <c r="R78" s="525"/>
      <c r="S78" s="525" t="s">
        <v>98</v>
      </c>
      <c r="T78" s="525"/>
      <c r="U78" s="525" t="s">
        <v>99</v>
      </c>
      <c r="V78" s="525"/>
      <c r="W78" s="525" t="s">
        <v>12</v>
      </c>
      <c r="X78" s="525"/>
      <c r="Y78" s="523" t="s">
        <v>12</v>
      </c>
      <c r="AO78" s="529"/>
      <c r="AP78" s="529"/>
      <c r="AQ78" s="529"/>
      <c r="AR78" s="529"/>
      <c r="AS78" s="529"/>
      <c r="AT78" s="529"/>
    </row>
    <row r="79" spans="2:48" ht="12" customHeight="1">
      <c r="B79" s="527"/>
      <c r="C79" s="4" t="s">
        <v>13</v>
      </c>
      <c r="D79" s="4" t="s">
        <v>14</v>
      </c>
      <c r="E79" s="4" t="s">
        <v>13</v>
      </c>
      <c r="F79" s="4" t="s">
        <v>14</v>
      </c>
      <c r="G79" s="4" t="s">
        <v>13</v>
      </c>
      <c r="H79" s="4" t="s">
        <v>14</v>
      </c>
      <c r="I79" s="4" t="s">
        <v>13</v>
      </c>
      <c r="J79" s="4" t="s">
        <v>14</v>
      </c>
      <c r="K79" s="4" t="s">
        <v>13</v>
      </c>
      <c r="L79" s="4" t="s">
        <v>14</v>
      </c>
      <c r="M79" s="4" t="s">
        <v>13</v>
      </c>
      <c r="N79" s="4" t="s">
        <v>14</v>
      </c>
      <c r="O79" s="4" t="s">
        <v>13</v>
      </c>
      <c r="P79" s="4" t="s">
        <v>14</v>
      </c>
      <c r="Q79" s="4" t="s">
        <v>13</v>
      </c>
      <c r="R79" s="4" t="s">
        <v>14</v>
      </c>
      <c r="S79" s="4" t="s">
        <v>13</v>
      </c>
      <c r="T79" s="4" t="s">
        <v>14</v>
      </c>
      <c r="U79" s="4" t="s">
        <v>13</v>
      </c>
      <c r="V79" s="4" t="s">
        <v>14</v>
      </c>
      <c r="W79" s="4" t="s">
        <v>13</v>
      </c>
      <c r="X79" s="4" t="s">
        <v>14</v>
      </c>
      <c r="Y79" s="524"/>
      <c r="AO79" s="599" t="s">
        <v>100</v>
      </c>
      <c r="AP79" s="600"/>
      <c r="AQ79" s="601"/>
      <c r="AR79" s="583" t="s">
        <v>38</v>
      </c>
      <c r="AS79" s="585" t="s">
        <v>39</v>
      </c>
      <c r="AT79" s="587" t="s">
        <v>26</v>
      </c>
    </row>
    <row r="80" spans="2:48" ht="15" customHeight="1">
      <c r="B80" s="226" t="s">
        <v>15</v>
      </c>
      <c r="C80" s="5"/>
      <c r="D80" s="6"/>
      <c r="E80" s="5"/>
      <c r="F80" s="6"/>
      <c r="G80" s="5"/>
      <c r="H80" s="6"/>
      <c r="I80" s="5"/>
      <c r="J80" s="6"/>
      <c r="K80" s="5"/>
      <c r="L80" s="6"/>
      <c r="M80" s="5"/>
      <c r="N80" s="6"/>
      <c r="O80" s="5"/>
      <c r="P80" s="6"/>
      <c r="Q80" s="5">
        <v>1</v>
      </c>
      <c r="R80" s="6">
        <v>1</v>
      </c>
      <c r="S80" s="5">
        <v>1</v>
      </c>
      <c r="T80" s="6"/>
      <c r="U80" s="5"/>
      <c r="V80" s="6"/>
      <c r="W80" s="229">
        <f>C80+E80+G80+I80+K80+M80+O80+Q80+S80+U80</f>
        <v>2</v>
      </c>
      <c r="X80" s="229">
        <f>D80+F80+H80+J80+L80+N80+P80+R80+T80+V80</f>
        <v>1</v>
      </c>
      <c r="Y80" s="230">
        <f>W80+X80</f>
        <v>3</v>
      </c>
      <c r="AO80" s="602"/>
      <c r="AP80" s="603"/>
      <c r="AQ80" s="604"/>
      <c r="AR80" s="584"/>
      <c r="AS80" s="586"/>
      <c r="AT80" s="588"/>
      <c r="AV80" s="59"/>
    </row>
    <row r="81" spans="2:48" ht="15" customHeight="1">
      <c r="B81" s="226" t="s">
        <v>16</v>
      </c>
      <c r="C81" s="5"/>
      <c r="D81" s="6"/>
      <c r="E81" s="5"/>
      <c r="F81" s="6"/>
      <c r="G81" s="5"/>
      <c r="H81" s="6"/>
      <c r="I81" s="5"/>
      <c r="J81" s="6"/>
      <c r="K81" s="5"/>
      <c r="L81" s="6"/>
      <c r="M81" s="5"/>
      <c r="N81" s="6"/>
      <c r="O81" s="5"/>
      <c r="P81" s="6"/>
      <c r="Q81" s="5">
        <v>1</v>
      </c>
      <c r="R81" s="6"/>
      <c r="S81" s="5">
        <v>1</v>
      </c>
      <c r="T81" s="6">
        <v>1</v>
      </c>
      <c r="U81" s="5">
        <v>1</v>
      </c>
      <c r="V81" s="6"/>
      <c r="W81" s="229">
        <f t="shared" ref="W81:W91" si="13">C81+E81+G81+I81+K81+M81+O81+Q81+S81+U81</f>
        <v>3</v>
      </c>
      <c r="X81" s="229">
        <f t="shared" ref="X81:X91" si="14">D81+F81+H81+J81+L81+N81+P81+R81+T81+V81</f>
        <v>1</v>
      </c>
      <c r="Y81" s="230">
        <f t="shared" ref="Y81:Y91" si="15">W81+X81</f>
        <v>4</v>
      </c>
      <c r="AO81" s="602"/>
      <c r="AP81" s="603"/>
      <c r="AQ81" s="604"/>
      <c r="AR81" s="584"/>
      <c r="AS81" s="586"/>
      <c r="AT81" s="588"/>
      <c r="AV81" s="59"/>
    </row>
    <row r="82" spans="2:48" ht="15" customHeight="1">
      <c r="B82" s="226" t="s">
        <v>17</v>
      </c>
      <c r="C82" s="5"/>
      <c r="D82" s="6"/>
      <c r="E82" s="5"/>
      <c r="F82" s="6"/>
      <c r="G82" s="5"/>
      <c r="H82" s="6"/>
      <c r="I82" s="5"/>
      <c r="J82" s="6"/>
      <c r="K82" s="5"/>
      <c r="L82" s="6"/>
      <c r="M82" s="5"/>
      <c r="N82" s="6"/>
      <c r="O82" s="5"/>
      <c r="P82" s="6"/>
      <c r="Q82" s="5">
        <v>2</v>
      </c>
      <c r="R82" s="6">
        <v>6</v>
      </c>
      <c r="S82" s="5"/>
      <c r="T82" s="6"/>
      <c r="U82" s="5"/>
      <c r="V82" s="6"/>
      <c r="W82" s="229">
        <f t="shared" si="13"/>
        <v>2</v>
      </c>
      <c r="X82" s="229">
        <f t="shared" si="14"/>
        <v>6</v>
      </c>
      <c r="Y82" s="230">
        <f t="shared" si="15"/>
        <v>8</v>
      </c>
      <c r="AO82" s="602"/>
      <c r="AP82" s="603"/>
      <c r="AQ82" s="604"/>
      <c r="AR82" s="584"/>
      <c r="AS82" s="586"/>
      <c r="AT82" s="588"/>
      <c r="AV82" s="59"/>
    </row>
    <row r="83" spans="2:48" ht="15" customHeight="1">
      <c r="B83" s="226" t="s">
        <v>18</v>
      </c>
      <c r="C83" s="5"/>
      <c r="D83" s="6"/>
      <c r="E83" s="5"/>
      <c r="F83" s="6"/>
      <c r="G83" s="5"/>
      <c r="H83" s="6"/>
      <c r="I83" s="5"/>
      <c r="J83" s="6"/>
      <c r="K83" s="5"/>
      <c r="L83" s="6"/>
      <c r="M83" s="5"/>
      <c r="N83" s="6"/>
      <c r="O83" s="5"/>
      <c r="P83" s="6"/>
      <c r="Q83" s="5">
        <v>16</v>
      </c>
      <c r="R83" s="6">
        <v>15</v>
      </c>
      <c r="S83" s="5"/>
      <c r="T83" s="6">
        <v>1</v>
      </c>
      <c r="U83" s="5"/>
      <c r="V83" s="6"/>
      <c r="W83" s="229">
        <f t="shared" si="13"/>
        <v>16</v>
      </c>
      <c r="X83" s="229">
        <f t="shared" si="14"/>
        <v>16</v>
      </c>
      <c r="Y83" s="230">
        <f t="shared" si="15"/>
        <v>32</v>
      </c>
      <c r="AO83" s="60"/>
      <c r="AP83" s="61"/>
      <c r="AQ83" s="62"/>
      <c r="AR83" s="63"/>
      <c r="AS83" s="64"/>
      <c r="AT83" s="65"/>
      <c r="AV83" s="59"/>
    </row>
    <row r="84" spans="2:48" ht="30" customHeight="1">
      <c r="B84" s="226" t="s">
        <v>19</v>
      </c>
      <c r="C84" s="5"/>
      <c r="D84" s="6"/>
      <c r="E84" s="5"/>
      <c r="F84" s="6"/>
      <c r="G84" s="5"/>
      <c r="H84" s="6"/>
      <c r="I84" s="5"/>
      <c r="J84" s="6"/>
      <c r="K84" s="5"/>
      <c r="L84" s="6"/>
      <c r="M84" s="5"/>
      <c r="N84" s="6"/>
      <c r="O84" s="5"/>
      <c r="P84" s="6"/>
      <c r="Q84" s="5"/>
      <c r="R84" s="6"/>
      <c r="S84" s="5"/>
      <c r="T84" s="6"/>
      <c r="U84" s="5"/>
      <c r="V84" s="6"/>
      <c r="W84" s="229">
        <f t="shared" si="13"/>
        <v>0</v>
      </c>
      <c r="X84" s="229">
        <f t="shared" si="14"/>
        <v>0</v>
      </c>
      <c r="Y84" s="230">
        <f t="shared" si="15"/>
        <v>0</v>
      </c>
      <c r="AO84" s="60"/>
      <c r="AP84" s="61"/>
      <c r="AQ84" s="62"/>
      <c r="AR84" s="63"/>
      <c r="AS84" s="64"/>
      <c r="AT84" s="65"/>
      <c r="AV84" s="59"/>
    </row>
    <row r="85" spans="2:48" ht="15" customHeight="1">
      <c r="B85" s="226" t="s">
        <v>20</v>
      </c>
      <c r="C85" s="5"/>
      <c r="D85" s="6"/>
      <c r="E85" s="5"/>
      <c r="F85" s="6"/>
      <c r="G85" s="5"/>
      <c r="H85" s="6"/>
      <c r="I85" s="5"/>
      <c r="J85" s="6"/>
      <c r="K85" s="5"/>
      <c r="L85" s="6">
        <v>1</v>
      </c>
      <c r="M85" s="5">
        <v>1</v>
      </c>
      <c r="N85" s="6"/>
      <c r="O85" s="5">
        <v>13</v>
      </c>
      <c r="P85" s="6">
        <v>7</v>
      </c>
      <c r="Q85" s="5">
        <v>127</v>
      </c>
      <c r="R85" s="6">
        <v>208</v>
      </c>
      <c r="S85" s="5">
        <v>15</v>
      </c>
      <c r="T85" s="6">
        <v>38</v>
      </c>
      <c r="U85" s="5">
        <v>3</v>
      </c>
      <c r="V85" s="6">
        <v>1</v>
      </c>
      <c r="W85" s="229">
        <f t="shared" si="13"/>
        <v>159</v>
      </c>
      <c r="X85" s="229">
        <f t="shared" si="14"/>
        <v>255</v>
      </c>
      <c r="Y85" s="230">
        <f t="shared" si="15"/>
        <v>414</v>
      </c>
      <c r="AO85" s="589" t="s">
        <v>101</v>
      </c>
      <c r="AP85" s="590"/>
      <c r="AQ85" s="591"/>
      <c r="AR85" s="66">
        <f>(C92/Y92)+100%</f>
        <v>1</v>
      </c>
      <c r="AS85" s="67">
        <f>(D92/Y92)+100%</f>
        <v>1</v>
      </c>
      <c r="AT85" s="68">
        <f>SUM(AR85:AS85)/Y92*100%</f>
        <v>2.9717682020802376E-3</v>
      </c>
      <c r="AV85" s="59"/>
    </row>
    <row r="86" spans="2:48" ht="30" customHeight="1">
      <c r="B86" s="226" t="s">
        <v>21</v>
      </c>
      <c r="C86" s="5"/>
      <c r="D86" s="6"/>
      <c r="E86" s="5"/>
      <c r="F86" s="6">
        <v>1</v>
      </c>
      <c r="G86" s="5">
        <v>4</v>
      </c>
      <c r="H86" s="6">
        <v>2</v>
      </c>
      <c r="I86" s="5">
        <v>5</v>
      </c>
      <c r="J86" s="6">
        <v>19</v>
      </c>
      <c r="K86" s="5">
        <v>7</v>
      </c>
      <c r="L86" s="6">
        <v>8</v>
      </c>
      <c r="M86" s="5">
        <v>32</v>
      </c>
      <c r="N86" s="6">
        <v>54</v>
      </c>
      <c r="O86" s="5"/>
      <c r="P86" s="6">
        <v>7</v>
      </c>
      <c r="Q86" s="5">
        <v>1</v>
      </c>
      <c r="R86" s="6"/>
      <c r="S86" s="5">
        <v>1</v>
      </c>
      <c r="T86" s="6"/>
      <c r="U86" s="5"/>
      <c r="V86" s="6"/>
      <c r="W86" s="229">
        <f t="shared" si="13"/>
        <v>50</v>
      </c>
      <c r="X86" s="229">
        <f t="shared" si="14"/>
        <v>91</v>
      </c>
      <c r="Y86" s="230">
        <f t="shared" si="15"/>
        <v>141</v>
      </c>
      <c r="AO86" s="589" t="s">
        <v>102</v>
      </c>
      <c r="AP86" s="590"/>
      <c r="AQ86" s="591"/>
      <c r="AR86" s="69">
        <f>SUM(E92+G92+I92+K92)/Y92*100%</f>
        <v>5.7949479940564638E-2</v>
      </c>
      <c r="AS86" s="70">
        <f>SUM(F92+H92+J92+L92)/Y92*100%</f>
        <v>8.0237741456166425E-2</v>
      </c>
      <c r="AT86" s="68">
        <f>SUM(AR86:AS86)/Y92*100%</f>
        <v>2.0533019524031362E-4</v>
      </c>
      <c r="AV86" s="59"/>
    </row>
    <row r="87" spans="2:48" ht="30" customHeight="1">
      <c r="B87" s="226" t="s">
        <v>22</v>
      </c>
      <c r="C87" s="5"/>
      <c r="D87" s="6"/>
      <c r="E87" s="5">
        <v>8</v>
      </c>
      <c r="F87" s="6">
        <v>12</v>
      </c>
      <c r="G87" s="5">
        <v>7</v>
      </c>
      <c r="H87" s="6">
        <v>5</v>
      </c>
      <c r="I87" s="5">
        <v>7</v>
      </c>
      <c r="J87" s="6">
        <v>5</v>
      </c>
      <c r="K87" s="5"/>
      <c r="L87" s="6">
        <v>1</v>
      </c>
      <c r="M87" s="5">
        <v>4</v>
      </c>
      <c r="N87" s="6">
        <v>2</v>
      </c>
      <c r="O87" s="5"/>
      <c r="P87" s="6"/>
      <c r="Q87" s="5"/>
      <c r="R87" s="6">
        <v>2</v>
      </c>
      <c r="S87" s="5"/>
      <c r="T87" s="6"/>
      <c r="U87" s="5"/>
      <c r="V87" s="6"/>
      <c r="W87" s="229">
        <f t="shared" si="13"/>
        <v>26</v>
      </c>
      <c r="X87" s="229">
        <f t="shared" si="14"/>
        <v>27</v>
      </c>
      <c r="Y87" s="230">
        <f t="shared" si="15"/>
        <v>53</v>
      </c>
      <c r="AO87" s="592" t="s">
        <v>103</v>
      </c>
      <c r="AP87" s="593"/>
      <c r="AQ87" s="594"/>
      <c r="AR87" s="69">
        <f>(M92/Y92)*100%</f>
        <v>5.7949479940564638E-2</v>
      </c>
      <c r="AS87" s="70" t="e">
        <f>(N92/Z92)*100%</f>
        <v>#DIV/0!</v>
      </c>
      <c r="AT87" s="68" t="e">
        <f>SUM(AR87:AS87)/Y92*100%</f>
        <v>#DIV/0!</v>
      </c>
      <c r="AV87" s="71"/>
    </row>
    <row r="88" spans="2:48" ht="15" customHeight="1" thickBot="1">
      <c r="B88" s="228" t="s">
        <v>23</v>
      </c>
      <c r="C88" s="5"/>
      <c r="D88" s="6"/>
      <c r="E88" s="5"/>
      <c r="F88" s="6"/>
      <c r="G88" s="5"/>
      <c r="H88" s="6"/>
      <c r="I88" s="5">
        <v>1</v>
      </c>
      <c r="J88" s="6"/>
      <c r="K88" s="5"/>
      <c r="L88" s="6"/>
      <c r="M88" s="5">
        <v>2</v>
      </c>
      <c r="N88" s="6">
        <v>2</v>
      </c>
      <c r="O88" s="5">
        <v>1</v>
      </c>
      <c r="P88" s="6"/>
      <c r="Q88" s="5">
        <v>10</v>
      </c>
      <c r="R88" s="6">
        <v>1</v>
      </c>
      <c r="S88" s="5">
        <v>1</v>
      </c>
      <c r="T88" s="6"/>
      <c r="U88" s="5"/>
      <c r="V88" s="6"/>
      <c r="W88" s="229">
        <f t="shared" si="13"/>
        <v>15</v>
      </c>
      <c r="X88" s="229">
        <f t="shared" si="14"/>
        <v>3</v>
      </c>
      <c r="Y88" s="230">
        <f t="shared" si="15"/>
        <v>18</v>
      </c>
      <c r="AA88" s="240"/>
      <c r="AB88" s="240"/>
      <c r="AC88" s="240"/>
      <c r="AD88" s="240"/>
      <c r="AE88" s="240"/>
      <c r="AF88" s="241"/>
      <c r="AG88" s="120"/>
      <c r="AO88" s="595" t="s">
        <v>104</v>
      </c>
      <c r="AP88" s="596"/>
      <c r="AQ88" s="597"/>
      <c r="AR88" s="72">
        <f>SUM(O92+Q92+S92+U92)/Y92*100%</f>
        <v>0.28974739970282321</v>
      </c>
      <c r="AS88" s="73" t="e">
        <f>SUM(P92+R92+T92+V92)/Z92*100%</f>
        <v>#DIV/0!</v>
      </c>
      <c r="AT88" s="74" t="e">
        <f>SUM(AR88:AS88)/Y92*100%</f>
        <v>#DIV/0!</v>
      </c>
      <c r="AV88" s="59"/>
    </row>
    <row r="89" spans="2:48" ht="15" customHeight="1">
      <c r="B89" s="228" t="s">
        <v>25</v>
      </c>
      <c r="C89" s="5"/>
      <c r="D89" s="6"/>
      <c r="E89" s="5"/>
      <c r="F89" s="6"/>
      <c r="G89" s="5"/>
      <c r="H89" s="6"/>
      <c r="I89" s="5"/>
      <c r="J89" s="6"/>
      <c r="K89" s="5"/>
      <c r="L89" s="6"/>
      <c r="M89" s="5"/>
      <c r="N89" s="6"/>
      <c r="O89" s="5"/>
      <c r="P89" s="6"/>
      <c r="Q89" s="5"/>
      <c r="R89" s="6"/>
      <c r="S89" s="5"/>
      <c r="T89" s="6"/>
      <c r="U89" s="5"/>
      <c r="V89" s="6"/>
      <c r="W89" s="229">
        <f t="shared" si="13"/>
        <v>0</v>
      </c>
      <c r="X89" s="229">
        <f t="shared" si="14"/>
        <v>0</v>
      </c>
      <c r="Y89" s="230">
        <f t="shared" si="15"/>
        <v>0</v>
      </c>
      <c r="AA89" s="242"/>
      <c r="AB89" s="242"/>
      <c r="AC89" s="242"/>
      <c r="AD89" s="242"/>
      <c r="AE89" s="242"/>
      <c r="AF89" s="243"/>
      <c r="AG89" s="130"/>
      <c r="AV89" s="59"/>
    </row>
    <row r="90" spans="2:48" ht="15" customHeight="1">
      <c r="B90" s="228" t="s">
        <v>24</v>
      </c>
      <c r="C90" s="5"/>
      <c r="D90" s="6"/>
      <c r="E90" s="5"/>
      <c r="F90" s="6"/>
      <c r="G90" s="5"/>
      <c r="H90" s="6"/>
      <c r="I90" s="5"/>
      <c r="J90" s="6"/>
      <c r="K90" s="5"/>
      <c r="L90" s="6"/>
      <c r="M90" s="5"/>
      <c r="N90" s="6"/>
      <c r="O90" s="5"/>
      <c r="P90" s="6"/>
      <c r="Q90" s="5"/>
      <c r="R90" s="6"/>
      <c r="S90" s="5"/>
      <c r="T90" s="6"/>
      <c r="U90" s="5"/>
      <c r="V90" s="6"/>
      <c r="W90" s="229">
        <f t="shared" si="13"/>
        <v>0</v>
      </c>
      <c r="X90" s="229">
        <f t="shared" si="14"/>
        <v>0</v>
      </c>
      <c r="Y90" s="230">
        <f t="shared" si="15"/>
        <v>0</v>
      </c>
      <c r="AA90" s="242"/>
      <c r="AB90" s="242"/>
      <c r="AC90" s="242"/>
      <c r="AD90" s="242"/>
      <c r="AE90" s="242"/>
      <c r="AF90" s="243"/>
      <c r="AG90" s="130"/>
      <c r="AV90" s="59"/>
    </row>
    <row r="91" spans="2:48" ht="15" customHeight="1">
      <c r="B91" s="228" t="s">
        <v>446</v>
      </c>
      <c r="C91" s="5"/>
      <c r="D91" s="6"/>
      <c r="E91" s="5"/>
      <c r="F91" s="6"/>
      <c r="G91" s="5"/>
      <c r="H91" s="6"/>
      <c r="I91" s="5"/>
      <c r="J91" s="6"/>
      <c r="K91" s="5"/>
      <c r="L91" s="6"/>
      <c r="M91" s="5"/>
      <c r="N91" s="6"/>
      <c r="O91" s="5"/>
      <c r="P91" s="6"/>
      <c r="Q91" s="5"/>
      <c r="R91" s="6"/>
      <c r="S91" s="5"/>
      <c r="T91" s="6"/>
      <c r="U91" s="5"/>
      <c r="V91" s="6"/>
      <c r="W91" s="229">
        <f t="shared" si="13"/>
        <v>0</v>
      </c>
      <c r="X91" s="229">
        <f t="shared" si="14"/>
        <v>0</v>
      </c>
      <c r="Y91" s="230">
        <f t="shared" si="15"/>
        <v>0</v>
      </c>
      <c r="AA91" s="131"/>
      <c r="AB91" s="131"/>
      <c r="AC91" s="131"/>
      <c r="AD91" s="131"/>
      <c r="AE91" s="131"/>
      <c r="AF91" s="244"/>
      <c r="AG91" s="133"/>
      <c r="AO91" s="598"/>
      <c r="AP91" s="598"/>
      <c r="AQ91" s="598"/>
      <c r="AR91" s="75"/>
      <c r="AS91" s="76"/>
      <c r="AT91" s="77"/>
      <c r="AV91" s="59"/>
    </row>
    <row r="92" spans="2:48" ht="21" customHeight="1" thickBot="1">
      <c r="B92" s="11" t="s">
        <v>26</v>
      </c>
      <c r="C92" s="12">
        <f>SUM(C80:C91)</f>
        <v>0</v>
      </c>
      <c r="D92" s="12">
        <f t="shared" ref="D92:V92" si="16">SUM(D80:D91)</f>
        <v>0</v>
      </c>
      <c r="E92" s="12">
        <f t="shared" si="16"/>
        <v>8</v>
      </c>
      <c r="F92" s="12">
        <f t="shared" si="16"/>
        <v>13</v>
      </c>
      <c r="G92" s="12">
        <f t="shared" si="16"/>
        <v>11</v>
      </c>
      <c r="H92" s="12">
        <f t="shared" si="16"/>
        <v>7</v>
      </c>
      <c r="I92" s="12">
        <f t="shared" si="16"/>
        <v>13</v>
      </c>
      <c r="J92" s="12">
        <f t="shared" si="16"/>
        <v>24</v>
      </c>
      <c r="K92" s="12">
        <f t="shared" si="16"/>
        <v>7</v>
      </c>
      <c r="L92" s="12">
        <f t="shared" si="16"/>
        <v>10</v>
      </c>
      <c r="M92" s="12">
        <f t="shared" si="16"/>
        <v>39</v>
      </c>
      <c r="N92" s="12">
        <f t="shared" si="16"/>
        <v>58</v>
      </c>
      <c r="O92" s="12">
        <f t="shared" si="16"/>
        <v>14</v>
      </c>
      <c r="P92" s="12">
        <f t="shared" si="16"/>
        <v>14</v>
      </c>
      <c r="Q92" s="12">
        <f t="shared" si="16"/>
        <v>158</v>
      </c>
      <c r="R92" s="12">
        <f t="shared" si="16"/>
        <v>233</v>
      </c>
      <c r="S92" s="12">
        <f t="shared" si="16"/>
        <v>19</v>
      </c>
      <c r="T92" s="12">
        <f t="shared" si="16"/>
        <v>40</v>
      </c>
      <c r="U92" s="12">
        <f t="shared" si="16"/>
        <v>4</v>
      </c>
      <c r="V92" s="12">
        <f t="shared" si="16"/>
        <v>1</v>
      </c>
      <c r="W92" s="232">
        <f>SUM(W80:W91)</f>
        <v>273</v>
      </c>
      <c r="X92" s="232">
        <f>SUM(X80:X91)</f>
        <v>400</v>
      </c>
      <c r="Y92" s="233">
        <f>W92+X92</f>
        <v>673</v>
      </c>
      <c r="AO92" s="598"/>
      <c r="AP92" s="598"/>
      <c r="AQ92" s="598"/>
      <c r="AR92" s="75"/>
      <c r="AS92" s="76"/>
      <c r="AT92" s="77"/>
      <c r="AV92" s="59"/>
    </row>
    <row r="93" spans="2:48" ht="8.1" customHeight="1" thickBot="1">
      <c r="B93" s="553"/>
      <c r="C93" s="553"/>
      <c r="D93" s="553"/>
      <c r="E93" s="553"/>
      <c r="F93" s="553"/>
      <c r="G93" s="553"/>
      <c r="H93" s="553"/>
      <c r="I93" s="553"/>
      <c r="J93" s="553"/>
      <c r="K93" s="553"/>
      <c r="L93" s="553"/>
      <c r="M93" s="553"/>
      <c r="N93" s="553"/>
      <c r="O93" s="553"/>
      <c r="P93" s="553"/>
      <c r="Q93" s="553"/>
      <c r="R93" s="553"/>
      <c r="S93" s="553"/>
      <c r="T93" s="553"/>
      <c r="U93" s="553"/>
      <c r="V93" s="245"/>
      <c r="W93" s="231">
        <f>'[4]Quadro 1'!T104</f>
        <v>0</v>
      </c>
      <c r="X93" s="231">
        <f>'[4]Quadro 1'!U104</f>
        <v>0</v>
      </c>
      <c r="Y93" s="231">
        <f>'[4]Quadro 1'!V104</f>
        <v>0</v>
      </c>
      <c r="AO93" s="35"/>
      <c r="AP93" s="35"/>
      <c r="AQ93" s="35"/>
      <c r="AR93" s="78"/>
      <c r="AS93" s="79"/>
      <c r="AT93" s="80"/>
    </row>
    <row r="94" spans="2:48" ht="24.9" customHeight="1">
      <c r="B94" s="526" t="s">
        <v>89</v>
      </c>
      <c r="C94" s="525" t="s">
        <v>90</v>
      </c>
      <c r="D94" s="525"/>
      <c r="E94" s="525" t="s">
        <v>91</v>
      </c>
      <c r="F94" s="525"/>
      <c r="G94" s="525" t="s">
        <v>92</v>
      </c>
      <c r="H94" s="525"/>
      <c r="I94" s="525" t="s">
        <v>93</v>
      </c>
      <c r="J94" s="525"/>
      <c r="K94" s="525" t="s">
        <v>94</v>
      </c>
      <c r="L94" s="525"/>
      <c r="M94" s="525" t="s">
        <v>95</v>
      </c>
      <c r="N94" s="525"/>
      <c r="O94" s="525" t="s">
        <v>96</v>
      </c>
      <c r="P94" s="525"/>
      <c r="Q94" s="525" t="s">
        <v>97</v>
      </c>
      <c r="R94" s="525"/>
      <c r="S94" s="525" t="s">
        <v>98</v>
      </c>
      <c r="T94" s="525"/>
      <c r="U94" s="525" t="s">
        <v>99</v>
      </c>
      <c r="V94" s="525"/>
      <c r="W94" s="525" t="s">
        <v>12</v>
      </c>
      <c r="X94" s="525"/>
      <c r="Y94" s="523" t="s">
        <v>12</v>
      </c>
      <c r="AO94" s="35"/>
      <c r="AP94" s="35"/>
      <c r="AQ94" s="35"/>
      <c r="AR94" s="78"/>
      <c r="AS94" s="79"/>
      <c r="AT94" s="80"/>
    </row>
    <row r="95" spans="2:48" ht="12" customHeight="1">
      <c r="B95" s="527"/>
      <c r="C95" s="4" t="s">
        <v>13</v>
      </c>
      <c r="D95" s="4" t="s">
        <v>14</v>
      </c>
      <c r="E95" s="4" t="s">
        <v>13</v>
      </c>
      <c r="F95" s="4" t="s">
        <v>14</v>
      </c>
      <c r="G95" s="4" t="s">
        <v>13</v>
      </c>
      <c r="H95" s="4" t="s">
        <v>14</v>
      </c>
      <c r="I95" s="4" t="s">
        <v>13</v>
      </c>
      <c r="J95" s="4" t="s">
        <v>14</v>
      </c>
      <c r="K95" s="4" t="s">
        <v>13</v>
      </c>
      <c r="L95" s="4" t="s">
        <v>14</v>
      </c>
      <c r="M95" s="4" t="s">
        <v>13</v>
      </c>
      <c r="N95" s="4" t="s">
        <v>14</v>
      </c>
      <c r="O95" s="4" t="s">
        <v>13</v>
      </c>
      <c r="P95" s="4" t="s">
        <v>14</v>
      </c>
      <c r="Q95" s="4" t="s">
        <v>13</v>
      </c>
      <c r="R95" s="4" t="s">
        <v>14</v>
      </c>
      <c r="S95" s="4" t="s">
        <v>13</v>
      </c>
      <c r="T95" s="4" t="s">
        <v>14</v>
      </c>
      <c r="U95" s="4" t="s">
        <v>13</v>
      </c>
      <c r="V95" s="4" t="s">
        <v>14</v>
      </c>
      <c r="W95" s="4" t="s">
        <v>13</v>
      </c>
      <c r="X95" s="4" t="s">
        <v>14</v>
      </c>
      <c r="Y95" s="524"/>
    </row>
    <row r="96" spans="2:48" ht="15" customHeight="1">
      <c r="B96" s="246" t="s">
        <v>105</v>
      </c>
      <c r="C96" s="5"/>
      <c r="D96" s="6"/>
      <c r="E96" s="5"/>
      <c r="F96" s="6"/>
      <c r="G96" s="5"/>
      <c r="H96" s="6"/>
      <c r="I96" s="5"/>
      <c r="J96" s="6"/>
      <c r="K96" s="5"/>
      <c r="L96" s="6"/>
      <c r="M96" s="5"/>
      <c r="N96" s="6"/>
      <c r="O96" s="5"/>
      <c r="P96" s="6"/>
      <c r="Q96" s="5"/>
      <c r="R96" s="6"/>
      <c r="S96" s="5"/>
      <c r="T96" s="6"/>
      <c r="U96" s="5"/>
      <c r="V96" s="6"/>
      <c r="W96" s="229">
        <f>C96+E96+G96+I96+K96+M96+O96+Q96+S96+U96</f>
        <v>0</v>
      </c>
      <c r="X96" s="229">
        <f>D96+F96+H96+J96+L96+N96+P96+R96+T96+V96</f>
        <v>0</v>
      </c>
      <c r="Y96" s="230">
        <f>W96+X96</f>
        <v>0</v>
      </c>
    </row>
    <row r="97" spans="2:40" ht="15" customHeight="1">
      <c r="B97" s="246" t="s">
        <v>106</v>
      </c>
      <c r="C97" s="5"/>
      <c r="D97" s="6"/>
      <c r="E97" s="5"/>
      <c r="F97" s="6"/>
      <c r="G97" s="5"/>
      <c r="H97" s="6"/>
      <c r="I97" s="5"/>
      <c r="J97" s="6"/>
      <c r="K97" s="5"/>
      <c r="L97" s="6"/>
      <c r="M97" s="5"/>
      <c r="N97" s="6"/>
      <c r="O97" s="5"/>
      <c r="P97" s="6"/>
      <c r="Q97" s="5"/>
      <c r="R97" s="6"/>
      <c r="S97" s="5"/>
      <c r="T97" s="6"/>
      <c r="U97" s="5"/>
      <c r="V97" s="6"/>
      <c r="W97" s="229">
        <f>C97+E97+G97+I97+K97+M97+O97+Q97+S97+U97</f>
        <v>0</v>
      </c>
      <c r="X97" s="229">
        <f>D97+F97+H97+J97+L97+N97+P97+R97+T97+V97</f>
        <v>0</v>
      </c>
      <c r="Y97" s="230">
        <f>W97+X97</f>
        <v>0</v>
      </c>
    </row>
    <row r="98" spans="2:40" ht="21" customHeight="1" thickBot="1">
      <c r="B98" s="11" t="s">
        <v>26</v>
      </c>
      <c r="C98" s="12">
        <f>SUM(C96:C97)</f>
        <v>0</v>
      </c>
      <c r="D98" s="12">
        <f t="shared" ref="D98:V98" si="17">SUM(D96:D97)</f>
        <v>0</v>
      </c>
      <c r="E98" s="12">
        <f t="shared" si="17"/>
        <v>0</v>
      </c>
      <c r="F98" s="12">
        <f t="shared" si="17"/>
        <v>0</v>
      </c>
      <c r="G98" s="12">
        <f t="shared" si="17"/>
        <v>0</v>
      </c>
      <c r="H98" s="12">
        <f t="shared" si="17"/>
        <v>0</v>
      </c>
      <c r="I98" s="12">
        <f t="shared" si="17"/>
        <v>0</v>
      </c>
      <c r="J98" s="12">
        <f t="shared" si="17"/>
        <v>0</v>
      </c>
      <c r="K98" s="12">
        <f t="shared" si="17"/>
        <v>0</v>
      </c>
      <c r="L98" s="12">
        <f t="shared" si="17"/>
        <v>0</v>
      </c>
      <c r="M98" s="12">
        <f t="shared" si="17"/>
        <v>0</v>
      </c>
      <c r="N98" s="12">
        <f t="shared" si="17"/>
        <v>0</v>
      </c>
      <c r="O98" s="12">
        <f t="shared" si="17"/>
        <v>0</v>
      </c>
      <c r="P98" s="12">
        <f t="shared" si="17"/>
        <v>0</v>
      </c>
      <c r="Q98" s="12">
        <f t="shared" si="17"/>
        <v>0</v>
      </c>
      <c r="R98" s="12">
        <f t="shared" si="17"/>
        <v>0</v>
      </c>
      <c r="S98" s="12">
        <f t="shared" si="17"/>
        <v>0</v>
      </c>
      <c r="T98" s="12">
        <f t="shared" si="17"/>
        <v>0</v>
      </c>
      <c r="U98" s="12">
        <f t="shared" si="17"/>
        <v>0</v>
      </c>
      <c r="V98" s="12">
        <f t="shared" si="17"/>
        <v>0</v>
      </c>
      <c r="W98" s="232">
        <f>SUM(W96:W97)</f>
        <v>0</v>
      </c>
      <c r="X98" s="232">
        <f>SUM(X96:X97)</f>
        <v>0</v>
      </c>
      <c r="Y98" s="233">
        <f>W98+X98</f>
        <v>0</v>
      </c>
    </row>
    <row r="99" spans="2:40" s="57" customFormat="1" ht="15" customHeight="1">
      <c r="B99" s="81" t="s">
        <v>30</v>
      </c>
      <c r="AH99" s="211"/>
      <c r="AI99" s="211"/>
      <c r="AJ99" s="211"/>
      <c r="AK99" s="211"/>
      <c r="AL99" s="211"/>
      <c r="AM99" s="211"/>
      <c r="AN99" s="211"/>
    </row>
    <row r="100" spans="2:40" s="14" customFormat="1" ht="15" customHeight="1">
      <c r="B100" s="421" t="s">
        <v>31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18"/>
      <c r="T100" s="118"/>
      <c r="U100" s="118"/>
      <c r="V100" s="118"/>
      <c r="W100" s="118"/>
      <c r="X100" s="247"/>
      <c r="Y100" s="248"/>
      <c r="AH100" s="208"/>
      <c r="AI100" s="208"/>
      <c r="AJ100" s="208"/>
      <c r="AK100" s="208"/>
      <c r="AL100" s="208"/>
      <c r="AM100" s="208"/>
      <c r="AN100" s="208"/>
    </row>
    <row r="101" spans="2:40" s="14" customFormat="1" ht="15" customHeight="1">
      <c r="B101" s="397" t="s">
        <v>33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28"/>
      <c r="T101" s="128"/>
      <c r="U101" s="128"/>
      <c r="V101" s="128"/>
      <c r="W101" s="128"/>
      <c r="X101" s="243"/>
      <c r="Y101" s="249"/>
      <c r="AH101" s="208"/>
      <c r="AI101" s="208"/>
      <c r="AJ101" s="208"/>
      <c r="AK101" s="208"/>
      <c r="AL101" s="208"/>
      <c r="AM101" s="208"/>
      <c r="AN101" s="208"/>
    </row>
    <row r="102" spans="2:40" s="14" customFormat="1" ht="15" customHeight="1">
      <c r="B102" s="397" t="s">
        <v>454</v>
      </c>
      <c r="S102" s="131"/>
      <c r="T102" s="131"/>
      <c r="U102" s="131"/>
      <c r="V102" s="131"/>
      <c r="W102" s="131"/>
      <c r="X102" s="244"/>
      <c r="Y102" s="250"/>
      <c r="AH102" s="208"/>
      <c r="AI102" s="208"/>
      <c r="AJ102" s="208"/>
      <c r="AK102" s="208"/>
      <c r="AL102" s="208"/>
      <c r="AM102" s="208"/>
      <c r="AN102" s="208"/>
    </row>
    <row r="103" spans="2:40" ht="39.9" customHeight="1" thickBot="1">
      <c r="B103" s="535" t="s">
        <v>107</v>
      </c>
      <c r="C103" s="535"/>
      <c r="D103" s="535"/>
      <c r="E103" s="535"/>
      <c r="F103" s="535"/>
      <c r="G103" s="535"/>
      <c r="H103" s="535"/>
      <c r="I103" s="535"/>
      <c r="J103" s="535"/>
      <c r="K103" s="535"/>
    </row>
    <row r="104" spans="2:40" s="81" customFormat="1" ht="24.9" customHeight="1">
      <c r="B104" s="605" t="s">
        <v>108</v>
      </c>
      <c r="C104" s="522" t="s">
        <v>109</v>
      </c>
      <c r="D104" s="522"/>
      <c r="E104" s="522" t="s">
        <v>110</v>
      </c>
      <c r="F104" s="522"/>
      <c r="G104" s="522" t="s">
        <v>111</v>
      </c>
      <c r="H104" s="522"/>
      <c r="I104" s="522" t="s">
        <v>12</v>
      </c>
      <c r="J104" s="522"/>
      <c r="K104" s="523" t="s">
        <v>12</v>
      </c>
      <c r="AH104" s="212"/>
      <c r="AI104" s="212"/>
      <c r="AJ104" s="212"/>
      <c r="AK104" s="212"/>
      <c r="AL104" s="212"/>
      <c r="AM104" s="212"/>
      <c r="AN104" s="212"/>
    </row>
    <row r="105" spans="2:40" ht="12" customHeight="1">
      <c r="B105" s="606"/>
      <c r="C105" s="251" t="s">
        <v>13</v>
      </c>
      <c r="D105" s="251" t="s">
        <v>14</v>
      </c>
      <c r="E105" s="251" t="s">
        <v>13</v>
      </c>
      <c r="F105" s="251" t="s">
        <v>14</v>
      </c>
      <c r="G105" s="251" t="s">
        <v>13</v>
      </c>
      <c r="H105" s="251" t="s">
        <v>14</v>
      </c>
      <c r="I105" s="251" t="s">
        <v>13</v>
      </c>
      <c r="J105" s="251" t="s">
        <v>14</v>
      </c>
      <c r="K105" s="524"/>
    </row>
    <row r="106" spans="2:40" ht="15" customHeight="1">
      <c r="B106" s="226" t="s">
        <v>15</v>
      </c>
      <c r="C106" s="82"/>
      <c r="D106" s="83"/>
      <c r="E106" s="82"/>
      <c r="F106" s="83"/>
      <c r="G106" s="82"/>
      <c r="H106" s="83"/>
      <c r="I106" s="252">
        <f>C106+E106+G106</f>
        <v>0</v>
      </c>
      <c r="J106" s="252">
        <f>D106+F106+H106</f>
        <v>0</v>
      </c>
      <c r="K106" s="253">
        <f>I106+J106</f>
        <v>0</v>
      </c>
    </row>
    <row r="107" spans="2:40" ht="15" customHeight="1">
      <c r="B107" s="226" t="s">
        <v>16</v>
      </c>
      <c r="C107" s="82"/>
      <c r="D107" s="83"/>
      <c r="E107" s="82"/>
      <c r="F107" s="83"/>
      <c r="G107" s="82"/>
      <c r="H107" s="83"/>
      <c r="I107" s="252">
        <f t="shared" ref="I107:I117" si="18">C107+E107+G107</f>
        <v>0</v>
      </c>
      <c r="J107" s="252">
        <f t="shared" ref="J107:J117" si="19">D107+F107+H107</f>
        <v>0</v>
      </c>
      <c r="K107" s="253">
        <f t="shared" ref="K107:K117" si="20">I107+J107</f>
        <v>0</v>
      </c>
    </row>
    <row r="108" spans="2:40" ht="15" customHeight="1">
      <c r="B108" s="226" t="s">
        <v>17</v>
      </c>
      <c r="C108" s="82"/>
      <c r="D108" s="83"/>
      <c r="E108" s="82"/>
      <c r="F108" s="83"/>
      <c r="G108" s="82"/>
      <c r="H108" s="83"/>
      <c r="I108" s="252">
        <f t="shared" si="18"/>
        <v>0</v>
      </c>
      <c r="J108" s="252">
        <f t="shared" si="19"/>
        <v>0</v>
      </c>
      <c r="K108" s="253">
        <f t="shared" si="20"/>
        <v>0</v>
      </c>
    </row>
    <row r="109" spans="2:40" ht="15" customHeight="1">
      <c r="B109" s="226" t="s">
        <v>18</v>
      </c>
      <c r="C109" s="82"/>
      <c r="D109" s="83"/>
      <c r="E109" s="82"/>
      <c r="F109" s="83"/>
      <c r="G109" s="82"/>
      <c r="H109" s="83"/>
      <c r="I109" s="252">
        <f t="shared" si="18"/>
        <v>0</v>
      </c>
      <c r="J109" s="252">
        <f t="shared" si="19"/>
        <v>0</v>
      </c>
      <c r="K109" s="253">
        <f t="shared" si="20"/>
        <v>0</v>
      </c>
    </row>
    <row r="110" spans="2:40" ht="30" customHeight="1">
      <c r="B110" s="226" t="s">
        <v>19</v>
      </c>
      <c r="C110" s="82"/>
      <c r="D110" s="83"/>
      <c r="E110" s="82"/>
      <c r="F110" s="83"/>
      <c r="G110" s="82"/>
      <c r="H110" s="83"/>
      <c r="I110" s="252">
        <f t="shared" si="18"/>
        <v>0</v>
      </c>
      <c r="J110" s="252">
        <f t="shared" si="19"/>
        <v>0</v>
      </c>
      <c r="K110" s="253">
        <f t="shared" si="20"/>
        <v>0</v>
      </c>
    </row>
    <row r="111" spans="2:40" ht="15" customHeight="1">
      <c r="B111" s="226" t="s">
        <v>20</v>
      </c>
      <c r="C111" s="82">
        <v>1</v>
      </c>
      <c r="D111" s="83">
        <v>1</v>
      </c>
      <c r="E111" s="82"/>
      <c r="F111" s="83">
        <v>3</v>
      </c>
      <c r="G111" s="82"/>
      <c r="H111" s="83"/>
      <c r="I111" s="252">
        <f t="shared" si="18"/>
        <v>1</v>
      </c>
      <c r="J111" s="252">
        <f t="shared" si="19"/>
        <v>4</v>
      </c>
      <c r="K111" s="253">
        <f t="shared" si="20"/>
        <v>5</v>
      </c>
    </row>
    <row r="112" spans="2:40" ht="30" customHeight="1">
      <c r="B112" s="226" t="s">
        <v>21</v>
      </c>
      <c r="C112" s="82"/>
      <c r="D112" s="83"/>
      <c r="E112" s="82"/>
      <c r="F112" s="83"/>
      <c r="G112" s="82"/>
      <c r="H112" s="83"/>
      <c r="I112" s="252">
        <f t="shared" si="18"/>
        <v>0</v>
      </c>
      <c r="J112" s="252">
        <f t="shared" si="19"/>
        <v>0</v>
      </c>
      <c r="K112" s="253">
        <f t="shared" si="20"/>
        <v>0</v>
      </c>
    </row>
    <row r="113" spans="2:40" ht="30" customHeight="1">
      <c r="B113" s="226" t="s">
        <v>22</v>
      </c>
      <c r="C113" s="82"/>
      <c r="D113" s="83"/>
      <c r="E113" s="82"/>
      <c r="F113" s="83"/>
      <c r="G113" s="82"/>
      <c r="H113" s="83"/>
      <c r="I113" s="252">
        <f t="shared" si="18"/>
        <v>0</v>
      </c>
      <c r="J113" s="252">
        <f t="shared" si="19"/>
        <v>0</v>
      </c>
      <c r="K113" s="253">
        <f t="shared" si="20"/>
        <v>0</v>
      </c>
    </row>
    <row r="114" spans="2:40" ht="15" customHeight="1">
      <c r="B114" s="254" t="s">
        <v>23</v>
      </c>
      <c r="C114" s="82"/>
      <c r="D114" s="83"/>
      <c r="E114" s="82"/>
      <c r="F114" s="83"/>
      <c r="G114" s="82"/>
      <c r="H114" s="83"/>
      <c r="I114" s="252">
        <f t="shared" si="18"/>
        <v>0</v>
      </c>
      <c r="J114" s="252">
        <f t="shared" si="19"/>
        <v>0</v>
      </c>
      <c r="K114" s="253">
        <f t="shared" si="20"/>
        <v>0</v>
      </c>
    </row>
    <row r="115" spans="2:40" ht="15" customHeight="1">
      <c r="B115" s="228" t="s">
        <v>25</v>
      </c>
      <c r="C115" s="82"/>
      <c r="D115" s="83"/>
      <c r="E115" s="82"/>
      <c r="F115" s="83"/>
      <c r="G115" s="82"/>
      <c r="H115" s="83"/>
      <c r="I115" s="252">
        <f t="shared" si="18"/>
        <v>0</v>
      </c>
      <c r="J115" s="252">
        <f t="shared" si="19"/>
        <v>0</v>
      </c>
      <c r="K115" s="253">
        <f t="shared" si="20"/>
        <v>0</v>
      </c>
    </row>
    <row r="116" spans="2:40" ht="15" customHeight="1">
      <c r="B116" s="228" t="s">
        <v>24</v>
      </c>
      <c r="C116" s="82"/>
      <c r="D116" s="83"/>
      <c r="E116" s="82"/>
      <c r="F116" s="83"/>
      <c r="G116" s="82"/>
      <c r="H116" s="83"/>
      <c r="I116" s="252">
        <f t="shared" si="18"/>
        <v>0</v>
      </c>
      <c r="J116" s="252">
        <f t="shared" si="19"/>
        <v>0</v>
      </c>
      <c r="K116" s="253">
        <f t="shared" si="20"/>
        <v>0</v>
      </c>
    </row>
    <row r="117" spans="2:40" ht="15" customHeight="1">
      <c r="B117" s="228" t="s">
        <v>446</v>
      </c>
      <c r="C117" s="82"/>
      <c r="D117" s="83"/>
      <c r="E117" s="82"/>
      <c r="F117" s="83"/>
      <c r="G117" s="82"/>
      <c r="H117" s="83"/>
      <c r="I117" s="252">
        <f t="shared" si="18"/>
        <v>0</v>
      </c>
      <c r="J117" s="252">
        <f t="shared" si="19"/>
        <v>0</v>
      </c>
      <c r="K117" s="253">
        <f t="shared" si="20"/>
        <v>0</v>
      </c>
    </row>
    <row r="118" spans="2:40" ht="21" customHeight="1" thickBot="1">
      <c r="B118" s="255" t="s">
        <v>26</v>
      </c>
      <c r="C118" s="256">
        <f t="shared" ref="C118:J118" si="21">SUM(C106:C117)</f>
        <v>1</v>
      </c>
      <c r="D118" s="256">
        <f t="shared" si="21"/>
        <v>1</v>
      </c>
      <c r="E118" s="256">
        <f t="shared" si="21"/>
        <v>0</v>
      </c>
      <c r="F118" s="256">
        <f t="shared" si="21"/>
        <v>3</v>
      </c>
      <c r="G118" s="256">
        <f t="shared" si="21"/>
        <v>0</v>
      </c>
      <c r="H118" s="256">
        <f t="shared" si="21"/>
        <v>0</v>
      </c>
      <c r="I118" s="256">
        <f t="shared" si="21"/>
        <v>1</v>
      </c>
      <c r="J118" s="256">
        <f t="shared" si="21"/>
        <v>4</v>
      </c>
      <c r="K118" s="257">
        <f>I118+J118</f>
        <v>5</v>
      </c>
      <c r="M118" s="8"/>
      <c r="N118" s="8"/>
      <c r="O118" s="8"/>
      <c r="P118" s="8"/>
      <c r="Q118" s="84"/>
      <c r="R118" s="9"/>
    </row>
    <row r="119" spans="2:40" ht="8.1" customHeight="1" thickBot="1">
      <c r="B119" s="258"/>
      <c r="C119" s="258"/>
      <c r="D119" s="258"/>
      <c r="E119" s="258"/>
      <c r="F119" s="258"/>
      <c r="G119" s="258"/>
      <c r="H119" s="258"/>
      <c r="I119" s="258"/>
      <c r="J119" s="259"/>
      <c r="K119" s="259"/>
    </row>
    <row r="120" spans="2:40" ht="24.9" customHeight="1">
      <c r="B120" s="520" t="s">
        <v>112</v>
      </c>
      <c r="C120" s="522" t="s">
        <v>109</v>
      </c>
      <c r="D120" s="522"/>
      <c r="E120" s="522" t="s">
        <v>110</v>
      </c>
      <c r="F120" s="522"/>
      <c r="G120" s="522" t="s">
        <v>111</v>
      </c>
      <c r="H120" s="522"/>
      <c r="I120" s="522" t="s">
        <v>12</v>
      </c>
      <c r="J120" s="522"/>
      <c r="K120" s="523" t="s">
        <v>12</v>
      </c>
    </row>
    <row r="121" spans="2:40" ht="12" customHeight="1">
      <c r="B121" s="521"/>
      <c r="C121" s="251" t="s">
        <v>13</v>
      </c>
      <c r="D121" s="251" t="s">
        <v>14</v>
      </c>
      <c r="E121" s="251" t="s">
        <v>13</v>
      </c>
      <c r="F121" s="251" t="s">
        <v>14</v>
      </c>
      <c r="G121" s="251" t="s">
        <v>13</v>
      </c>
      <c r="H121" s="251" t="s">
        <v>14</v>
      </c>
      <c r="I121" s="251" t="s">
        <v>13</v>
      </c>
      <c r="J121" s="251" t="s">
        <v>14</v>
      </c>
      <c r="K121" s="524"/>
    </row>
    <row r="122" spans="2:40" ht="15" customHeight="1">
      <c r="B122" s="260" t="s">
        <v>28</v>
      </c>
      <c r="C122" s="82"/>
      <c r="D122" s="83"/>
      <c r="E122" s="82"/>
      <c r="F122" s="83"/>
      <c r="G122" s="82"/>
      <c r="H122" s="83"/>
      <c r="I122" s="252">
        <f>C122+E122+G122</f>
        <v>0</v>
      </c>
      <c r="J122" s="252">
        <f>D122+F122+H122</f>
        <v>0</v>
      </c>
      <c r="K122" s="253">
        <f>I122+J122</f>
        <v>0</v>
      </c>
    </row>
    <row r="123" spans="2:40" ht="15" customHeight="1">
      <c r="B123" s="260" t="s">
        <v>29</v>
      </c>
      <c r="C123" s="82"/>
      <c r="D123" s="83"/>
      <c r="E123" s="82"/>
      <c r="F123" s="83"/>
      <c r="G123" s="82"/>
      <c r="H123" s="83"/>
      <c r="I123" s="252">
        <f>C123+E123+G123</f>
        <v>0</v>
      </c>
      <c r="J123" s="252">
        <f>D123+F123+H123</f>
        <v>0</v>
      </c>
      <c r="K123" s="253">
        <f>I123+J123</f>
        <v>0</v>
      </c>
    </row>
    <row r="124" spans="2:40" ht="21" customHeight="1" thickBot="1">
      <c r="B124" s="255" t="s">
        <v>26</v>
      </c>
      <c r="C124" s="256">
        <f>SUM(C122:C123)</f>
        <v>0</v>
      </c>
      <c r="D124" s="256">
        <f t="shared" ref="D124:J124" si="22">SUM(D122:D123)</f>
        <v>0</v>
      </c>
      <c r="E124" s="256">
        <f t="shared" si="22"/>
        <v>0</v>
      </c>
      <c r="F124" s="256">
        <f t="shared" si="22"/>
        <v>0</v>
      </c>
      <c r="G124" s="256">
        <f t="shared" si="22"/>
        <v>0</v>
      </c>
      <c r="H124" s="256">
        <f t="shared" si="22"/>
        <v>0</v>
      </c>
      <c r="I124" s="256">
        <f t="shared" si="22"/>
        <v>0</v>
      </c>
      <c r="J124" s="256">
        <f t="shared" si="22"/>
        <v>0</v>
      </c>
      <c r="K124" s="257">
        <f>I124+J124</f>
        <v>0</v>
      </c>
    </row>
    <row r="125" spans="2:40" s="57" customFormat="1" ht="15" customHeight="1">
      <c r="B125" s="81" t="s">
        <v>30</v>
      </c>
      <c r="C125" s="259"/>
      <c r="D125" s="259"/>
      <c r="E125" s="259"/>
      <c r="F125" s="259"/>
      <c r="G125" s="259"/>
      <c r="H125" s="259"/>
      <c r="I125" s="259"/>
      <c r="J125" s="259"/>
      <c r="K125" s="259"/>
      <c r="AH125" s="211"/>
      <c r="AI125" s="211"/>
      <c r="AJ125" s="211"/>
      <c r="AK125" s="211"/>
      <c r="AL125" s="211"/>
      <c r="AM125" s="211"/>
      <c r="AN125" s="211"/>
    </row>
    <row r="126" spans="2:40" s="57" customFormat="1" ht="15" customHeight="1">
      <c r="B126" s="428" t="s">
        <v>517</v>
      </c>
      <c r="C126" s="259"/>
      <c r="D126" s="259"/>
      <c r="E126" s="259"/>
      <c r="F126" s="259"/>
      <c r="G126" s="259"/>
      <c r="H126" s="259"/>
      <c r="I126" s="259"/>
      <c r="J126" s="259"/>
      <c r="K126" s="259"/>
      <c r="AH126" s="211"/>
      <c r="AI126" s="211"/>
      <c r="AJ126" s="211"/>
      <c r="AK126" s="211"/>
      <c r="AL126" s="211"/>
      <c r="AM126" s="211"/>
      <c r="AN126" s="211"/>
    </row>
    <row r="127" spans="2:40" s="57" customFormat="1" ht="15" customHeight="1">
      <c r="B127" s="429" t="s">
        <v>518</v>
      </c>
      <c r="C127" s="259"/>
      <c r="D127" s="259"/>
      <c r="E127" s="259"/>
      <c r="F127" s="259"/>
      <c r="G127" s="259"/>
      <c r="H127" s="259"/>
      <c r="I127" s="259"/>
      <c r="J127" s="259"/>
      <c r="K127" s="259"/>
      <c r="AH127" s="211"/>
      <c r="AI127" s="211"/>
      <c r="AJ127" s="211"/>
      <c r="AK127" s="211"/>
      <c r="AL127" s="211"/>
      <c r="AM127" s="211"/>
      <c r="AN127" s="211"/>
    </row>
    <row r="128" spans="2:40" s="57" customFormat="1" ht="15" customHeight="1">
      <c r="B128" s="397" t="s">
        <v>33</v>
      </c>
      <c r="C128" s="259"/>
      <c r="D128" s="259"/>
      <c r="E128" s="259"/>
      <c r="F128" s="259"/>
      <c r="G128" s="259"/>
      <c r="H128" s="259"/>
      <c r="I128" s="259"/>
      <c r="J128" s="259"/>
      <c r="K128" s="259"/>
      <c r="AH128" s="211"/>
      <c r="AI128" s="211"/>
      <c r="AJ128" s="211"/>
      <c r="AK128" s="211"/>
      <c r="AL128" s="211"/>
      <c r="AM128" s="211"/>
      <c r="AN128" s="211"/>
    </row>
    <row r="129" spans="2:46" customFormat="1" ht="15" customHeight="1">
      <c r="B129" s="397" t="s">
        <v>454</v>
      </c>
      <c r="C129" s="363"/>
      <c r="D129" s="363"/>
      <c r="E129" s="363"/>
      <c r="F129" s="363"/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63"/>
      <c r="R129" s="363"/>
      <c r="S129" s="363"/>
      <c r="T129" s="363"/>
      <c r="U129" s="363"/>
      <c r="V129" s="363"/>
      <c r="W129" s="363"/>
      <c r="X129" s="363"/>
      <c r="Y129" s="363"/>
      <c r="Z129" s="363"/>
      <c r="AA129" s="363"/>
      <c r="AO129" s="14"/>
      <c r="AP129" s="14"/>
      <c r="AQ129" s="14"/>
      <c r="AR129" s="14"/>
      <c r="AS129" s="14"/>
      <c r="AT129" s="14"/>
    </row>
    <row r="130" spans="2:46" s="57" customFormat="1" ht="9.9" customHeight="1">
      <c r="B130" s="15"/>
      <c r="C130" s="259"/>
      <c r="D130" s="259"/>
      <c r="E130" s="259"/>
      <c r="F130" s="259"/>
      <c r="G130" s="259"/>
      <c r="H130" s="259"/>
      <c r="I130" s="259"/>
      <c r="J130" s="259"/>
      <c r="K130" s="259"/>
      <c r="AH130" s="211"/>
      <c r="AI130" s="211"/>
      <c r="AJ130" s="211"/>
      <c r="AK130" s="211"/>
      <c r="AL130" s="211"/>
      <c r="AM130" s="211"/>
      <c r="AN130" s="211"/>
    </row>
    <row r="131" spans="2:46" ht="39.9" customHeight="1" thickBot="1">
      <c r="B131" s="535" t="s">
        <v>113</v>
      </c>
      <c r="C131" s="535"/>
      <c r="D131" s="535"/>
      <c r="E131" s="535"/>
      <c r="F131" s="535"/>
      <c r="G131" s="535"/>
      <c r="H131" s="535"/>
      <c r="I131" s="535"/>
      <c r="J131" s="535"/>
      <c r="K131" s="535"/>
      <c r="L131" s="535"/>
      <c r="M131" s="535"/>
      <c r="N131" s="535"/>
      <c r="O131" s="535"/>
      <c r="P131" s="535"/>
      <c r="Q131" s="535"/>
      <c r="R131" s="535"/>
      <c r="S131" s="535"/>
      <c r="T131" s="535"/>
      <c r="U131" s="535"/>
      <c r="V131" s="535"/>
      <c r="W131" s="535"/>
      <c r="X131" s="535"/>
      <c r="Y131" s="535"/>
      <c r="Z131" s="535"/>
      <c r="AA131" s="535"/>
      <c r="AB131" s="535"/>
      <c r="AC131" s="535"/>
    </row>
    <row r="132" spans="2:46" ht="24.9" customHeight="1">
      <c r="B132" s="526" t="s">
        <v>114</v>
      </c>
      <c r="C132" s="525" t="s">
        <v>41</v>
      </c>
      <c r="D132" s="525"/>
      <c r="E132" s="525" t="s">
        <v>115</v>
      </c>
      <c r="F132" s="525"/>
      <c r="G132" s="525" t="s">
        <v>116</v>
      </c>
      <c r="H132" s="525"/>
      <c r="I132" s="525" t="s">
        <v>117</v>
      </c>
      <c r="J132" s="525"/>
      <c r="K132" s="525" t="s">
        <v>118</v>
      </c>
      <c r="L132" s="525"/>
      <c r="M132" s="525" t="s">
        <v>119</v>
      </c>
      <c r="N132" s="525"/>
      <c r="O132" s="525" t="s">
        <v>120</v>
      </c>
      <c r="P132" s="525"/>
      <c r="Q132" s="525" t="s">
        <v>121</v>
      </c>
      <c r="R132" s="525"/>
      <c r="S132" s="525" t="s">
        <v>122</v>
      </c>
      <c r="T132" s="525"/>
      <c r="U132" s="525" t="s">
        <v>123</v>
      </c>
      <c r="V132" s="525"/>
      <c r="W132" s="525" t="s">
        <v>124</v>
      </c>
      <c r="X132" s="525"/>
      <c r="Y132" s="525" t="s">
        <v>52</v>
      </c>
      <c r="Z132" s="525"/>
      <c r="AA132" s="525" t="s">
        <v>12</v>
      </c>
      <c r="AB132" s="525"/>
      <c r="AC132" s="523" t="s">
        <v>12</v>
      </c>
    </row>
    <row r="133" spans="2:46" ht="12" customHeight="1">
      <c r="B133" s="527"/>
      <c r="C133" s="4" t="s">
        <v>13</v>
      </c>
      <c r="D133" s="4" t="s">
        <v>14</v>
      </c>
      <c r="E133" s="4" t="s">
        <v>125</v>
      </c>
      <c r="F133" s="4" t="s">
        <v>14</v>
      </c>
      <c r="G133" s="4" t="s">
        <v>13</v>
      </c>
      <c r="H133" s="4" t="s">
        <v>14</v>
      </c>
      <c r="I133" s="4" t="s">
        <v>13</v>
      </c>
      <c r="J133" s="4" t="s">
        <v>14</v>
      </c>
      <c r="K133" s="4" t="s">
        <v>13</v>
      </c>
      <c r="L133" s="4" t="s">
        <v>14</v>
      </c>
      <c r="M133" s="4" t="s">
        <v>13</v>
      </c>
      <c r="N133" s="4" t="s">
        <v>14</v>
      </c>
      <c r="O133" s="4" t="s">
        <v>13</v>
      </c>
      <c r="P133" s="4" t="s">
        <v>14</v>
      </c>
      <c r="Q133" s="4" t="s">
        <v>13</v>
      </c>
      <c r="R133" s="4" t="s">
        <v>14</v>
      </c>
      <c r="S133" s="4" t="s">
        <v>13</v>
      </c>
      <c r="T133" s="4" t="s">
        <v>14</v>
      </c>
      <c r="U133" s="4" t="s">
        <v>125</v>
      </c>
      <c r="V133" s="4" t="s">
        <v>14</v>
      </c>
      <c r="W133" s="4" t="s">
        <v>13</v>
      </c>
      <c r="X133" s="4" t="s">
        <v>126</v>
      </c>
      <c r="Y133" s="4" t="s">
        <v>13</v>
      </c>
      <c r="Z133" s="4" t="s">
        <v>14</v>
      </c>
      <c r="AA133" s="4" t="s">
        <v>13</v>
      </c>
      <c r="AB133" s="4" t="s">
        <v>14</v>
      </c>
      <c r="AC133" s="524"/>
    </row>
    <row r="134" spans="2:46" ht="15" customHeight="1">
      <c r="B134" s="226" t="s">
        <v>15</v>
      </c>
      <c r="C134" s="5"/>
      <c r="D134" s="6"/>
      <c r="E134" s="5"/>
      <c r="F134" s="6"/>
      <c r="G134" s="5"/>
      <c r="H134" s="6"/>
      <c r="I134" s="5"/>
      <c r="J134" s="6"/>
      <c r="K134" s="5"/>
      <c r="L134" s="6"/>
      <c r="M134" s="5"/>
      <c r="N134" s="6"/>
      <c r="O134" s="5"/>
      <c r="P134" s="6"/>
      <c r="Q134" s="5"/>
      <c r="R134" s="6"/>
      <c r="S134" s="5"/>
      <c r="T134" s="6"/>
      <c r="U134" s="5"/>
      <c r="V134" s="6"/>
      <c r="W134" s="5"/>
      <c r="X134" s="6"/>
      <c r="Y134" s="5"/>
      <c r="Z134" s="6"/>
      <c r="AA134" s="227">
        <f>C134+E134+G134+I134+K134+M134+O134+Q134+S134+U134+W134+Y134</f>
        <v>0</v>
      </c>
      <c r="AB134" s="227">
        <f>D134+F134+H134+J134+L134+N134+P134+R134+T134+V134+X134+Z134</f>
        <v>0</v>
      </c>
      <c r="AC134" s="7">
        <f>AA134+AB134</f>
        <v>0</v>
      </c>
    </row>
    <row r="135" spans="2:46" ht="15" customHeight="1">
      <c r="B135" s="226" t="s">
        <v>16</v>
      </c>
      <c r="C135" s="5"/>
      <c r="D135" s="6"/>
      <c r="E135" s="5"/>
      <c r="F135" s="6"/>
      <c r="G135" s="5"/>
      <c r="H135" s="6"/>
      <c r="I135" s="5"/>
      <c r="J135" s="6"/>
      <c r="K135" s="5"/>
      <c r="L135" s="6"/>
      <c r="M135" s="5"/>
      <c r="N135" s="6"/>
      <c r="O135" s="5"/>
      <c r="P135" s="6"/>
      <c r="Q135" s="5"/>
      <c r="R135" s="6"/>
      <c r="S135" s="5"/>
      <c r="T135" s="6"/>
      <c r="U135" s="5"/>
      <c r="V135" s="6"/>
      <c r="W135" s="5"/>
      <c r="X135" s="6"/>
      <c r="Y135" s="5"/>
      <c r="Z135" s="6"/>
      <c r="AA135" s="227">
        <f t="shared" ref="AA135:AA145" si="23">C135+E135+G135+I135+K135+M135+O135+Q135+S135+U135+W135+Y135</f>
        <v>0</v>
      </c>
      <c r="AB135" s="227">
        <f t="shared" ref="AB135:AB145" si="24">D135+F135+H135+J135+L135+N135+P135+R135+T135+V135+X135+Z135</f>
        <v>0</v>
      </c>
      <c r="AC135" s="7">
        <f t="shared" ref="AC135:AC145" si="25">AA135+AB135</f>
        <v>0</v>
      </c>
    </row>
    <row r="136" spans="2:46" ht="15" customHeight="1">
      <c r="B136" s="226" t="s">
        <v>17</v>
      </c>
      <c r="C136" s="5"/>
      <c r="D136" s="6"/>
      <c r="E136" s="5"/>
      <c r="F136" s="6"/>
      <c r="G136" s="5"/>
      <c r="H136" s="6"/>
      <c r="I136" s="5"/>
      <c r="J136" s="6"/>
      <c r="K136" s="5"/>
      <c r="L136" s="6"/>
      <c r="M136" s="5"/>
      <c r="N136" s="6"/>
      <c r="O136" s="5"/>
      <c r="P136" s="6"/>
      <c r="Q136" s="5"/>
      <c r="R136" s="6"/>
      <c r="S136" s="5"/>
      <c r="T136" s="6"/>
      <c r="U136" s="5"/>
      <c r="V136" s="6"/>
      <c r="W136" s="5"/>
      <c r="X136" s="6"/>
      <c r="Y136" s="5"/>
      <c r="Z136" s="6"/>
      <c r="AA136" s="227">
        <f t="shared" si="23"/>
        <v>0</v>
      </c>
      <c r="AB136" s="227">
        <f t="shared" si="24"/>
        <v>0</v>
      </c>
      <c r="AC136" s="7">
        <f t="shared" si="25"/>
        <v>0</v>
      </c>
    </row>
    <row r="137" spans="2:46" ht="15" customHeight="1">
      <c r="B137" s="226" t="s">
        <v>18</v>
      </c>
      <c r="C137" s="5"/>
      <c r="D137" s="6"/>
      <c r="E137" s="5"/>
      <c r="F137" s="6"/>
      <c r="G137" s="5"/>
      <c r="H137" s="6"/>
      <c r="I137" s="5"/>
      <c r="J137" s="6"/>
      <c r="K137" s="5"/>
      <c r="L137" s="6"/>
      <c r="M137" s="5"/>
      <c r="N137" s="6"/>
      <c r="O137" s="5"/>
      <c r="P137" s="6"/>
      <c r="Q137" s="5"/>
      <c r="R137" s="6"/>
      <c r="S137" s="5"/>
      <c r="T137" s="6"/>
      <c r="U137" s="5"/>
      <c r="V137" s="6"/>
      <c r="W137" s="5"/>
      <c r="X137" s="6"/>
      <c r="Y137" s="5"/>
      <c r="Z137" s="6"/>
      <c r="AA137" s="227">
        <f t="shared" si="23"/>
        <v>0</v>
      </c>
      <c r="AB137" s="227">
        <f t="shared" si="24"/>
        <v>0</v>
      </c>
      <c r="AC137" s="7">
        <f t="shared" si="25"/>
        <v>0</v>
      </c>
    </row>
    <row r="138" spans="2:46" ht="30" customHeight="1">
      <c r="B138" s="226" t="s">
        <v>19</v>
      </c>
      <c r="C138" s="5"/>
      <c r="D138" s="6"/>
      <c r="E138" s="5"/>
      <c r="F138" s="6"/>
      <c r="G138" s="5"/>
      <c r="H138" s="6"/>
      <c r="I138" s="5"/>
      <c r="J138" s="6"/>
      <c r="K138" s="5"/>
      <c r="L138" s="6"/>
      <c r="M138" s="5"/>
      <c r="N138" s="6"/>
      <c r="O138" s="5"/>
      <c r="P138" s="6"/>
      <c r="Q138" s="5"/>
      <c r="R138" s="6"/>
      <c r="S138" s="5"/>
      <c r="T138" s="6"/>
      <c r="U138" s="5"/>
      <c r="V138" s="6"/>
      <c r="W138" s="5"/>
      <c r="X138" s="6"/>
      <c r="Y138" s="5"/>
      <c r="Z138" s="6"/>
      <c r="AA138" s="227">
        <f t="shared" si="23"/>
        <v>0</v>
      </c>
      <c r="AB138" s="227">
        <f t="shared" si="24"/>
        <v>0</v>
      </c>
      <c r="AC138" s="7">
        <f t="shared" si="25"/>
        <v>0</v>
      </c>
    </row>
    <row r="139" spans="2:46" ht="15" customHeight="1">
      <c r="B139" s="226" t="s">
        <v>20</v>
      </c>
      <c r="C139" s="5"/>
      <c r="D139" s="6"/>
      <c r="E139" s="5"/>
      <c r="F139" s="6"/>
      <c r="G139" s="5"/>
      <c r="H139" s="6"/>
      <c r="I139" s="5"/>
      <c r="J139" s="6"/>
      <c r="K139" s="5"/>
      <c r="L139" s="6"/>
      <c r="M139" s="5"/>
      <c r="N139" s="6">
        <v>1</v>
      </c>
      <c r="O139" s="5"/>
      <c r="P139" s="6">
        <v>1</v>
      </c>
      <c r="Q139" s="5"/>
      <c r="R139" s="6"/>
      <c r="S139" s="5">
        <v>2</v>
      </c>
      <c r="T139" s="6">
        <v>5</v>
      </c>
      <c r="U139" s="5"/>
      <c r="V139" s="6">
        <v>3</v>
      </c>
      <c r="W139" s="5"/>
      <c r="X139" s="6"/>
      <c r="Y139" s="5"/>
      <c r="Z139" s="6"/>
      <c r="AA139" s="227">
        <f t="shared" si="23"/>
        <v>2</v>
      </c>
      <c r="AB139" s="227">
        <f t="shared" si="24"/>
        <v>10</v>
      </c>
      <c r="AC139" s="7">
        <f t="shared" si="25"/>
        <v>12</v>
      </c>
    </row>
    <row r="140" spans="2:46" ht="30" customHeight="1">
      <c r="B140" s="226" t="s">
        <v>21</v>
      </c>
      <c r="C140" s="5"/>
      <c r="D140" s="6"/>
      <c r="E140" s="5"/>
      <c r="F140" s="6"/>
      <c r="G140" s="5"/>
      <c r="H140" s="6"/>
      <c r="I140" s="5"/>
      <c r="J140" s="6"/>
      <c r="K140" s="5"/>
      <c r="L140" s="6"/>
      <c r="M140" s="5"/>
      <c r="N140" s="6"/>
      <c r="O140" s="5"/>
      <c r="P140" s="6"/>
      <c r="Q140" s="5"/>
      <c r="R140" s="6">
        <v>1</v>
      </c>
      <c r="S140" s="5"/>
      <c r="T140" s="6"/>
      <c r="U140" s="5">
        <v>1</v>
      </c>
      <c r="V140" s="6">
        <v>4</v>
      </c>
      <c r="W140" s="5"/>
      <c r="X140" s="6"/>
      <c r="Y140" s="5"/>
      <c r="Z140" s="6"/>
      <c r="AA140" s="227">
        <f t="shared" si="23"/>
        <v>1</v>
      </c>
      <c r="AB140" s="227">
        <f t="shared" si="24"/>
        <v>5</v>
      </c>
      <c r="AC140" s="7">
        <f t="shared" si="25"/>
        <v>6</v>
      </c>
    </row>
    <row r="141" spans="2:46" ht="30" customHeight="1">
      <c r="B141" s="226" t="s">
        <v>22</v>
      </c>
      <c r="C141" s="5"/>
      <c r="D141" s="6"/>
      <c r="E141" s="5"/>
      <c r="F141" s="6"/>
      <c r="G141" s="5"/>
      <c r="H141" s="6"/>
      <c r="I141" s="5"/>
      <c r="J141" s="6"/>
      <c r="K141" s="5"/>
      <c r="L141" s="6"/>
      <c r="M141" s="5"/>
      <c r="N141" s="6"/>
      <c r="O141" s="5"/>
      <c r="P141" s="6"/>
      <c r="Q141" s="5"/>
      <c r="R141" s="6"/>
      <c r="S141" s="5"/>
      <c r="T141" s="6"/>
      <c r="U141" s="5"/>
      <c r="V141" s="6"/>
      <c r="W141" s="5"/>
      <c r="X141" s="6"/>
      <c r="Y141" s="5"/>
      <c r="Z141" s="6"/>
      <c r="AA141" s="227">
        <f t="shared" si="23"/>
        <v>0</v>
      </c>
      <c r="AB141" s="227">
        <f t="shared" si="24"/>
        <v>0</v>
      </c>
      <c r="AC141" s="7">
        <f t="shared" si="25"/>
        <v>0</v>
      </c>
    </row>
    <row r="142" spans="2:46" ht="15" customHeight="1">
      <c r="B142" s="226" t="s">
        <v>23</v>
      </c>
      <c r="C142" s="5"/>
      <c r="D142" s="6"/>
      <c r="E142" s="5"/>
      <c r="F142" s="6"/>
      <c r="G142" s="5"/>
      <c r="H142" s="6"/>
      <c r="I142" s="5"/>
      <c r="J142" s="6"/>
      <c r="K142" s="5"/>
      <c r="L142" s="6"/>
      <c r="M142" s="5"/>
      <c r="N142" s="6"/>
      <c r="O142" s="5"/>
      <c r="P142" s="6"/>
      <c r="Q142" s="5"/>
      <c r="R142" s="6"/>
      <c r="S142" s="5"/>
      <c r="T142" s="6"/>
      <c r="U142" s="5"/>
      <c r="V142" s="6"/>
      <c r="W142" s="5"/>
      <c r="X142" s="6"/>
      <c r="Y142" s="5"/>
      <c r="Z142" s="6"/>
      <c r="AA142" s="227">
        <f t="shared" si="23"/>
        <v>0</v>
      </c>
      <c r="AB142" s="227">
        <f t="shared" si="24"/>
        <v>0</v>
      </c>
      <c r="AC142" s="7">
        <f t="shared" si="25"/>
        <v>0</v>
      </c>
    </row>
    <row r="143" spans="2:46" ht="15" customHeight="1">
      <c r="B143" s="228" t="s">
        <v>25</v>
      </c>
      <c r="C143" s="5"/>
      <c r="D143" s="6"/>
      <c r="E143" s="5"/>
      <c r="F143" s="6"/>
      <c r="G143" s="5"/>
      <c r="H143" s="6"/>
      <c r="I143" s="5"/>
      <c r="J143" s="6"/>
      <c r="K143" s="5"/>
      <c r="L143" s="6"/>
      <c r="M143" s="5"/>
      <c r="N143" s="6"/>
      <c r="O143" s="5"/>
      <c r="P143" s="6"/>
      <c r="Q143" s="5"/>
      <c r="R143" s="6"/>
      <c r="S143" s="5"/>
      <c r="T143" s="6"/>
      <c r="U143" s="5"/>
      <c r="V143" s="6"/>
      <c r="W143" s="5"/>
      <c r="X143" s="6"/>
      <c r="Y143" s="5"/>
      <c r="Z143" s="6"/>
      <c r="AA143" s="227">
        <f t="shared" si="23"/>
        <v>0</v>
      </c>
      <c r="AB143" s="227">
        <f t="shared" si="24"/>
        <v>0</v>
      </c>
      <c r="AC143" s="7">
        <f t="shared" si="25"/>
        <v>0</v>
      </c>
      <c r="AE143" s="261"/>
      <c r="AF143" s="261"/>
    </row>
    <row r="144" spans="2:46" ht="15" customHeight="1">
      <c r="B144" s="228" t="s">
        <v>24</v>
      </c>
      <c r="C144" s="5"/>
      <c r="D144" s="6"/>
      <c r="E144" s="5"/>
      <c r="F144" s="6"/>
      <c r="G144" s="5"/>
      <c r="H144" s="6"/>
      <c r="I144" s="5"/>
      <c r="J144" s="6"/>
      <c r="K144" s="5"/>
      <c r="L144" s="6"/>
      <c r="M144" s="5"/>
      <c r="N144" s="6"/>
      <c r="O144" s="5"/>
      <c r="P144" s="6"/>
      <c r="Q144" s="5"/>
      <c r="R144" s="6"/>
      <c r="S144" s="5"/>
      <c r="T144" s="6"/>
      <c r="U144" s="5"/>
      <c r="V144" s="6"/>
      <c r="W144" s="5"/>
      <c r="X144" s="6"/>
      <c r="Y144" s="5"/>
      <c r="Z144" s="6"/>
      <c r="AA144" s="227">
        <f t="shared" si="23"/>
        <v>0</v>
      </c>
      <c r="AB144" s="227">
        <f t="shared" si="24"/>
        <v>0</v>
      </c>
      <c r="AC144" s="7">
        <f t="shared" si="25"/>
        <v>0</v>
      </c>
      <c r="AE144" s="261"/>
      <c r="AF144" s="261"/>
    </row>
    <row r="145" spans="2:48" ht="15" customHeight="1">
      <c r="B145" s="228" t="s">
        <v>446</v>
      </c>
      <c r="C145" s="5"/>
      <c r="D145" s="6"/>
      <c r="E145" s="5"/>
      <c r="F145" s="6"/>
      <c r="G145" s="5"/>
      <c r="H145" s="6"/>
      <c r="I145" s="5"/>
      <c r="J145" s="6"/>
      <c r="K145" s="5"/>
      <c r="L145" s="6"/>
      <c r="M145" s="5"/>
      <c r="N145" s="6"/>
      <c r="O145" s="5"/>
      <c r="P145" s="6"/>
      <c r="Q145" s="5"/>
      <c r="R145" s="6"/>
      <c r="S145" s="5"/>
      <c r="T145" s="6"/>
      <c r="U145" s="5"/>
      <c r="V145" s="6"/>
      <c r="W145" s="5"/>
      <c r="X145" s="6"/>
      <c r="Y145" s="5"/>
      <c r="Z145" s="6"/>
      <c r="AA145" s="227">
        <f t="shared" si="23"/>
        <v>0</v>
      </c>
      <c r="AB145" s="227">
        <f t="shared" si="24"/>
        <v>0</v>
      </c>
      <c r="AC145" s="7">
        <f t="shared" si="25"/>
        <v>0</v>
      </c>
      <c r="AE145" s="261"/>
      <c r="AF145" s="261"/>
    </row>
    <row r="146" spans="2:48" ht="21" customHeight="1" thickBot="1">
      <c r="B146" s="11" t="s">
        <v>26</v>
      </c>
      <c r="C146" s="12">
        <f>SUM(C134:C145)</f>
        <v>0</v>
      </c>
      <c r="D146" s="12">
        <f t="shared" ref="D146:Z146" si="26">SUM(D134:D145)</f>
        <v>0</v>
      </c>
      <c r="E146" s="12">
        <f t="shared" si="26"/>
        <v>0</v>
      </c>
      <c r="F146" s="12">
        <f t="shared" si="26"/>
        <v>0</v>
      </c>
      <c r="G146" s="12">
        <f t="shared" si="26"/>
        <v>0</v>
      </c>
      <c r="H146" s="12">
        <f t="shared" si="26"/>
        <v>0</v>
      </c>
      <c r="I146" s="12">
        <f t="shared" si="26"/>
        <v>0</v>
      </c>
      <c r="J146" s="12">
        <f t="shared" si="26"/>
        <v>0</v>
      </c>
      <c r="K146" s="12">
        <f t="shared" si="26"/>
        <v>0</v>
      </c>
      <c r="L146" s="12">
        <f t="shared" si="26"/>
        <v>0</v>
      </c>
      <c r="M146" s="12">
        <f t="shared" si="26"/>
        <v>0</v>
      </c>
      <c r="N146" s="12">
        <f t="shared" si="26"/>
        <v>1</v>
      </c>
      <c r="O146" s="12">
        <f t="shared" si="26"/>
        <v>0</v>
      </c>
      <c r="P146" s="12">
        <f t="shared" si="26"/>
        <v>1</v>
      </c>
      <c r="Q146" s="12">
        <f t="shared" si="26"/>
        <v>0</v>
      </c>
      <c r="R146" s="12">
        <f t="shared" si="26"/>
        <v>1</v>
      </c>
      <c r="S146" s="12">
        <f t="shared" si="26"/>
        <v>2</v>
      </c>
      <c r="T146" s="12">
        <f t="shared" si="26"/>
        <v>5</v>
      </c>
      <c r="U146" s="12">
        <f t="shared" si="26"/>
        <v>1</v>
      </c>
      <c r="V146" s="12">
        <f t="shared" si="26"/>
        <v>7</v>
      </c>
      <c r="W146" s="12">
        <f t="shared" si="26"/>
        <v>0</v>
      </c>
      <c r="X146" s="12">
        <f t="shared" si="26"/>
        <v>0</v>
      </c>
      <c r="Y146" s="12">
        <f t="shared" si="26"/>
        <v>0</v>
      </c>
      <c r="Z146" s="12">
        <f t="shared" si="26"/>
        <v>0</v>
      </c>
      <c r="AA146" s="12">
        <f>SUM(AA134:AA145)</f>
        <v>3</v>
      </c>
      <c r="AB146" s="12">
        <f>SUM(AB134:AB145)</f>
        <v>15</v>
      </c>
      <c r="AC146" s="13">
        <f>AA146+AB146</f>
        <v>18</v>
      </c>
      <c r="AE146" s="262"/>
      <c r="AF146" s="262"/>
    </row>
    <row r="147" spans="2:48" ht="8.1" customHeight="1" thickBot="1"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5"/>
      <c r="AC147" s="15"/>
    </row>
    <row r="148" spans="2:48" ht="24.9" customHeight="1">
      <c r="B148" s="610" t="s">
        <v>27</v>
      </c>
      <c r="C148" s="525" t="s">
        <v>63</v>
      </c>
      <c r="D148" s="525"/>
      <c r="E148" s="525" t="s">
        <v>115</v>
      </c>
      <c r="F148" s="525"/>
      <c r="G148" s="525" t="s">
        <v>116</v>
      </c>
      <c r="H148" s="525"/>
      <c r="I148" s="525" t="s">
        <v>117</v>
      </c>
      <c r="J148" s="525"/>
      <c r="K148" s="525" t="s">
        <v>118</v>
      </c>
      <c r="L148" s="525"/>
      <c r="M148" s="525" t="s">
        <v>119</v>
      </c>
      <c r="N148" s="525"/>
      <c r="O148" s="525" t="s">
        <v>120</v>
      </c>
      <c r="P148" s="525"/>
      <c r="Q148" s="525" t="s">
        <v>121</v>
      </c>
      <c r="R148" s="525"/>
      <c r="S148" s="525" t="s">
        <v>122</v>
      </c>
      <c r="T148" s="525"/>
      <c r="U148" s="525" t="s">
        <v>123</v>
      </c>
      <c r="V148" s="525"/>
      <c r="W148" s="525" t="s">
        <v>124</v>
      </c>
      <c r="X148" s="525"/>
      <c r="Y148" s="525" t="s">
        <v>127</v>
      </c>
      <c r="Z148" s="525"/>
      <c r="AA148" s="525" t="s">
        <v>12</v>
      </c>
      <c r="AB148" s="525"/>
      <c r="AC148" s="523" t="s">
        <v>12</v>
      </c>
    </row>
    <row r="149" spans="2:48" ht="12" customHeight="1">
      <c r="B149" s="611"/>
      <c r="C149" s="4" t="s">
        <v>13</v>
      </c>
      <c r="D149" s="4" t="s">
        <v>14</v>
      </c>
      <c r="E149" s="4" t="s">
        <v>125</v>
      </c>
      <c r="F149" s="4" t="s">
        <v>14</v>
      </c>
      <c r="G149" s="4" t="s">
        <v>13</v>
      </c>
      <c r="H149" s="4" t="s">
        <v>14</v>
      </c>
      <c r="I149" s="4" t="s">
        <v>13</v>
      </c>
      <c r="J149" s="4" t="s">
        <v>14</v>
      </c>
      <c r="K149" s="4" t="s">
        <v>13</v>
      </c>
      <c r="L149" s="4" t="s">
        <v>14</v>
      </c>
      <c r="M149" s="4" t="s">
        <v>13</v>
      </c>
      <c r="N149" s="4" t="s">
        <v>14</v>
      </c>
      <c r="O149" s="4" t="s">
        <v>13</v>
      </c>
      <c r="P149" s="4" t="s">
        <v>14</v>
      </c>
      <c r="Q149" s="4" t="s">
        <v>13</v>
      </c>
      <c r="R149" s="4" t="s">
        <v>14</v>
      </c>
      <c r="S149" s="4" t="s">
        <v>13</v>
      </c>
      <c r="T149" s="4" t="s">
        <v>14</v>
      </c>
      <c r="U149" s="4" t="s">
        <v>125</v>
      </c>
      <c r="V149" s="4" t="s">
        <v>14</v>
      </c>
      <c r="W149" s="4" t="s">
        <v>13</v>
      </c>
      <c r="X149" s="4" t="s">
        <v>126</v>
      </c>
      <c r="Y149" s="4" t="s">
        <v>13</v>
      </c>
      <c r="Z149" s="4" t="s">
        <v>14</v>
      </c>
      <c r="AA149" s="4" t="s">
        <v>13</v>
      </c>
      <c r="AB149" s="4" t="s">
        <v>14</v>
      </c>
      <c r="AC149" s="524"/>
    </row>
    <row r="150" spans="2:48" ht="15" customHeight="1">
      <c r="B150" s="19" t="s">
        <v>28</v>
      </c>
      <c r="C150" s="85"/>
      <c r="D150" s="86"/>
      <c r="E150" s="85"/>
      <c r="F150" s="86"/>
      <c r="G150" s="85"/>
      <c r="H150" s="86"/>
      <c r="I150" s="85"/>
      <c r="J150" s="86"/>
      <c r="K150" s="85"/>
      <c r="L150" s="86"/>
      <c r="M150" s="85"/>
      <c r="N150" s="86"/>
      <c r="O150" s="85"/>
      <c r="P150" s="86"/>
      <c r="Q150" s="85"/>
      <c r="R150" s="86"/>
      <c r="S150" s="85"/>
      <c r="T150" s="86"/>
      <c r="U150" s="85"/>
      <c r="V150" s="86"/>
      <c r="W150" s="85"/>
      <c r="X150" s="86"/>
      <c r="Y150" s="85"/>
      <c r="Z150" s="86"/>
      <c r="AA150" s="4">
        <f>C150+E150+G150+I150+K150+M150+O150+Q150+S150+U150+W150+Y150</f>
        <v>0</v>
      </c>
      <c r="AB150" s="4">
        <f>D150+F150+H150+J150+L150+N150+P150+R150+T150+V150+X150+Z150</f>
        <v>0</v>
      </c>
      <c r="AC150" s="263">
        <f>AA150+AB150</f>
        <v>0</v>
      </c>
    </row>
    <row r="151" spans="2:48" ht="15" customHeight="1">
      <c r="B151" s="19" t="s">
        <v>29</v>
      </c>
      <c r="C151" s="85"/>
      <c r="D151" s="86"/>
      <c r="E151" s="85"/>
      <c r="F151" s="86"/>
      <c r="G151" s="85"/>
      <c r="H151" s="86"/>
      <c r="I151" s="85"/>
      <c r="J151" s="86"/>
      <c r="K151" s="85"/>
      <c r="L151" s="86"/>
      <c r="M151" s="85"/>
      <c r="N151" s="86"/>
      <c r="O151" s="85"/>
      <c r="P151" s="86"/>
      <c r="Q151" s="85"/>
      <c r="R151" s="86"/>
      <c r="S151" s="85"/>
      <c r="T151" s="86"/>
      <c r="U151" s="85"/>
      <c r="V151" s="86"/>
      <c r="W151" s="85"/>
      <c r="X151" s="86"/>
      <c r="Y151" s="85"/>
      <c r="Z151" s="86"/>
      <c r="AA151" s="4">
        <f>C151+E151+G151+I151+K151+M151+O151+Q151+S151+U151+W151+Y151</f>
        <v>0</v>
      </c>
      <c r="AB151" s="4">
        <f>D151+F151+H151+J151+L151+N151+P151+R151+T151+V151+X151+Z151</f>
        <v>0</v>
      </c>
      <c r="AC151" s="263">
        <f>AA151+AB151</f>
        <v>0</v>
      </c>
    </row>
    <row r="152" spans="2:48" ht="21" customHeight="1" thickBot="1">
      <c r="B152" s="11" t="s">
        <v>26</v>
      </c>
      <c r="C152" s="264">
        <f t="shared" ref="C152:AA152" si="27">SUM(C150:C151)</f>
        <v>0</v>
      </c>
      <c r="D152" s="264">
        <f t="shared" si="27"/>
        <v>0</v>
      </c>
      <c r="E152" s="264">
        <f t="shared" si="27"/>
        <v>0</v>
      </c>
      <c r="F152" s="264">
        <f t="shared" si="27"/>
        <v>0</v>
      </c>
      <c r="G152" s="264">
        <f t="shared" si="27"/>
        <v>0</v>
      </c>
      <c r="H152" s="264">
        <f t="shared" si="27"/>
        <v>0</v>
      </c>
      <c r="I152" s="264">
        <f t="shared" si="27"/>
        <v>0</v>
      </c>
      <c r="J152" s="264">
        <f t="shared" si="27"/>
        <v>0</v>
      </c>
      <c r="K152" s="264">
        <f t="shared" si="27"/>
        <v>0</v>
      </c>
      <c r="L152" s="264">
        <f t="shared" si="27"/>
        <v>0</v>
      </c>
      <c r="M152" s="264">
        <f t="shared" si="27"/>
        <v>0</v>
      </c>
      <c r="N152" s="264">
        <f t="shared" si="27"/>
        <v>0</v>
      </c>
      <c r="O152" s="264">
        <f t="shared" si="27"/>
        <v>0</v>
      </c>
      <c r="P152" s="264">
        <f t="shared" si="27"/>
        <v>0</v>
      </c>
      <c r="Q152" s="264">
        <f t="shared" si="27"/>
        <v>0</v>
      </c>
      <c r="R152" s="264">
        <f t="shared" si="27"/>
        <v>0</v>
      </c>
      <c r="S152" s="264">
        <f t="shared" si="27"/>
        <v>0</v>
      </c>
      <c r="T152" s="264">
        <f t="shared" si="27"/>
        <v>0</v>
      </c>
      <c r="U152" s="264">
        <f t="shared" si="27"/>
        <v>0</v>
      </c>
      <c r="V152" s="264">
        <f t="shared" si="27"/>
        <v>0</v>
      </c>
      <c r="W152" s="264">
        <f t="shared" si="27"/>
        <v>0</v>
      </c>
      <c r="X152" s="264">
        <f t="shared" si="27"/>
        <v>0</v>
      </c>
      <c r="Y152" s="264">
        <f t="shared" si="27"/>
        <v>0</v>
      </c>
      <c r="Z152" s="264">
        <f t="shared" si="27"/>
        <v>0</v>
      </c>
      <c r="AA152" s="264">
        <f t="shared" si="27"/>
        <v>0</v>
      </c>
      <c r="AB152" s="264">
        <f>SUM(AB150:AB151)</f>
        <v>0</v>
      </c>
      <c r="AC152" s="265">
        <f>AA152+AB152</f>
        <v>0</v>
      </c>
    </row>
    <row r="153" spans="2:48" s="57" customFormat="1" ht="15" customHeight="1">
      <c r="B153" s="81" t="s">
        <v>30</v>
      </c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H153" s="211"/>
      <c r="AI153" s="211"/>
      <c r="AJ153" s="211"/>
      <c r="AK153" s="211"/>
      <c r="AL153" s="211"/>
      <c r="AM153" s="211"/>
      <c r="AN153" s="211"/>
    </row>
    <row r="154" spans="2:48" s="57" customFormat="1" ht="15" customHeight="1">
      <c r="B154" s="430" t="s">
        <v>128</v>
      </c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H154" s="211"/>
      <c r="AI154" s="211"/>
      <c r="AJ154" s="211"/>
      <c r="AK154" s="211"/>
      <c r="AL154" s="211"/>
      <c r="AM154" s="211"/>
      <c r="AN154" s="211"/>
    </row>
    <row r="155" spans="2:48" s="57" customFormat="1" ht="15" customHeight="1">
      <c r="B155" s="397" t="s">
        <v>33</v>
      </c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18"/>
      <c r="X155" s="118"/>
      <c r="Y155" s="118"/>
      <c r="Z155" s="118"/>
      <c r="AA155" s="118"/>
      <c r="AB155" s="118"/>
      <c r="AC155" s="118"/>
      <c r="AH155" s="211"/>
      <c r="AI155" s="211"/>
      <c r="AJ155" s="211"/>
      <c r="AK155" s="211"/>
      <c r="AL155" s="211"/>
      <c r="AM155" s="211"/>
      <c r="AN155" s="211"/>
    </row>
    <row r="156" spans="2:48" customFormat="1" ht="15" customHeight="1">
      <c r="B156" s="397" t="s">
        <v>454</v>
      </c>
      <c r="C156" s="363"/>
      <c r="D156" s="363"/>
      <c r="E156" s="363"/>
      <c r="F156" s="363"/>
      <c r="G156" s="363"/>
      <c r="H156" s="363"/>
      <c r="I156" s="363"/>
      <c r="J156" s="363"/>
      <c r="K156" s="363"/>
      <c r="L156" s="363"/>
      <c r="M156" s="363"/>
      <c r="N156" s="363"/>
      <c r="O156" s="363"/>
      <c r="P156" s="363"/>
      <c r="Q156" s="363"/>
      <c r="R156" s="363"/>
      <c r="S156" s="363"/>
      <c r="T156" s="363"/>
      <c r="U156" s="363"/>
      <c r="V156" s="363"/>
      <c r="W156" s="363"/>
      <c r="X156" s="363"/>
      <c r="Y156" s="363"/>
      <c r="Z156" s="363"/>
      <c r="AA156" s="363"/>
      <c r="AO156" s="14"/>
      <c r="AP156" s="14"/>
      <c r="AQ156" s="14"/>
      <c r="AR156" s="14"/>
      <c r="AS156" s="14"/>
      <c r="AT156" s="14"/>
    </row>
    <row r="157" spans="2:48" s="57" customFormat="1" ht="9.9" customHeight="1">
      <c r="B157" s="39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H157" s="211"/>
      <c r="AI157" s="211"/>
      <c r="AJ157" s="211"/>
      <c r="AK157" s="211"/>
      <c r="AL157" s="211"/>
      <c r="AM157" s="211"/>
      <c r="AN157" s="211"/>
    </row>
    <row r="158" spans="2:48" ht="39.9" customHeight="1" thickBot="1">
      <c r="B158" s="607" t="s">
        <v>129</v>
      </c>
      <c r="C158" s="607"/>
      <c r="D158" s="607"/>
      <c r="E158" s="607"/>
      <c r="F158" s="607"/>
      <c r="G158" s="607"/>
      <c r="H158" s="607"/>
      <c r="I158" s="607"/>
      <c r="J158" s="607"/>
      <c r="K158" s="607"/>
      <c r="L158" s="607"/>
      <c r="M158" s="607"/>
      <c r="N158" s="607"/>
      <c r="O158" s="607"/>
      <c r="P158" s="607"/>
      <c r="Q158" s="607"/>
      <c r="R158" s="607"/>
      <c r="S158" s="607"/>
      <c r="AC158" s="266"/>
      <c r="AD158" s="266"/>
      <c r="AE158" s="267"/>
      <c r="AF158" s="268"/>
      <c r="AG158" s="269"/>
      <c r="AM158" s="608" t="s">
        <v>130</v>
      </c>
      <c r="AN158" s="608"/>
      <c r="AO158" s="608"/>
      <c r="AP158" s="608"/>
      <c r="AQ158" s="608"/>
      <c r="AR158" s="608"/>
      <c r="AS158" s="608"/>
      <c r="AT158" s="608"/>
      <c r="AU158" s="608"/>
      <c r="AV158" s="608"/>
    </row>
    <row r="159" spans="2:48" ht="54.75" customHeight="1">
      <c r="B159" s="526" t="s">
        <v>131</v>
      </c>
      <c r="C159" s="609" t="s">
        <v>132</v>
      </c>
      <c r="D159" s="609"/>
      <c r="E159" s="609" t="s">
        <v>133</v>
      </c>
      <c r="F159" s="609"/>
      <c r="G159" s="609" t="s">
        <v>134</v>
      </c>
      <c r="H159" s="609"/>
      <c r="I159" s="609" t="s">
        <v>135</v>
      </c>
      <c r="J159" s="609"/>
      <c r="K159" s="609" t="s">
        <v>136</v>
      </c>
      <c r="L159" s="609"/>
      <c r="M159" s="609" t="s">
        <v>137</v>
      </c>
      <c r="N159" s="609"/>
      <c r="O159" s="609" t="s">
        <v>138</v>
      </c>
      <c r="P159" s="609"/>
      <c r="Q159" s="525" t="s">
        <v>12</v>
      </c>
      <c r="R159" s="525"/>
      <c r="S159" s="523" t="s">
        <v>12</v>
      </c>
      <c r="AC159" s="266"/>
      <c r="AD159" s="266"/>
      <c r="AE159" s="267"/>
      <c r="AF159" s="268"/>
      <c r="AG159" s="269"/>
      <c r="AO159" s="615" t="s">
        <v>53</v>
      </c>
      <c r="AP159" s="616"/>
      <c r="AQ159" s="617"/>
      <c r="AR159" s="87" t="s">
        <v>139</v>
      </c>
      <c r="AS159" s="88" t="s">
        <v>140</v>
      </c>
      <c r="AT159" s="89" t="s">
        <v>141</v>
      </c>
      <c r="AU159" s="90"/>
    </row>
    <row r="160" spans="2:48" ht="12" customHeight="1">
      <c r="B160" s="527"/>
      <c r="C160" s="270" t="s">
        <v>13</v>
      </c>
      <c r="D160" s="270" t="s">
        <v>14</v>
      </c>
      <c r="E160" s="270" t="s">
        <v>13</v>
      </c>
      <c r="F160" s="270" t="s">
        <v>14</v>
      </c>
      <c r="G160" s="270" t="s">
        <v>13</v>
      </c>
      <c r="H160" s="270" t="s">
        <v>14</v>
      </c>
      <c r="I160" s="270" t="s">
        <v>13</v>
      </c>
      <c r="J160" s="270" t="s">
        <v>14</v>
      </c>
      <c r="K160" s="270" t="s">
        <v>13</v>
      </c>
      <c r="L160" s="270" t="s">
        <v>14</v>
      </c>
      <c r="M160" s="270" t="s">
        <v>13</v>
      </c>
      <c r="N160" s="270" t="s">
        <v>14</v>
      </c>
      <c r="O160" s="270" t="s">
        <v>13</v>
      </c>
      <c r="P160" s="270" t="s">
        <v>14</v>
      </c>
      <c r="Q160" s="4" t="s">
        <v>13</v>
      </c>
      <c r="R160" s="4" t="s">
        <v>14</v>
      </c>
      <c r="S160" s="524"/>
      <c r="AC160" s="266"/>
      <c r="AD160" s="266"/>
      <c r="AE160" s="267"/>
      <c r="AF160" s="268"/>
      <c r="AG160" s="269"/>
      <c r="AO160" s="612" t="s">
        <v>58</v>
      </c>
      <c r="AP160" s="613"/>
      <c r="AQ160" s="614"/>
      <c r="AR160" s="91">
        <f>AA5</f>
        <v>3</v>
      </c>
      <c r="AS160" s="92">
        <f>S161</f>
        <v>0</v>
      </c>
      <c r="AT160" s="93">
        <f t="shared" ref="AT160:AT172" si="28">(AS160/AR160)*100%</f>
        <v>0</v>
      </c>
      <c r="AU160" s="90"/>
    </row>
    <row r="161" spans="2:47" ht="15" customHeight="1">
      <c r="B161" s="226" t="s">
        <v>15</v>
      </c>
      <c r="C161" s="5"/>
      <c r="D161" s="6"/>
      <c r="E161" s="5"/>
      <c r="F161" s="6"/>
      <c r="G161" s="5"/>
      <c r="H161" s="6"/>
      <c r="I161" s="5"/>
      <c r="J161" s="6"/>
      <c r="K161" s="5"/>
      <c r="L161" s="6"/>
      <c r="M161" s="5"/>
      <c r="N161" s="6"/>
      <c r="O161" s="5"/>
      <c r="P161" s="6"/>
      <c r="Q161" s="227">
        <f>C161+E161+G161+I161+K161+M161+O161</f>
        <v>0</v>
      </c>
      <c r="R161" s="227">
        <f>D161+F161+H161+J161+L161+N161+P161</f>
        <v>0</v>
      </c>
      <c r="S161" s="7">
        <f>Q161+R161</f>
        <v>0</v>
      </c>
      <c r="AC161" s="271"/>
      <c r="AD161" s="271"/>
      <c r="AE161" s="272"/>
      <c r="AF161" s="273"/>
      <c r="AG161" s="274"/>
      <c r="AO161" s="612" t="s">
        <v>59</v>
      </c>
      <c r="AP161" s="613"/>
      <c r="AQ161" s="614"/>
      <c r="AR161" s="91">
        <f>AA7</f>
        <v>8</v>
      </c>
      <c r="AS161" s="92">
        <f>S163</f>
        <v>5</v>
      </c>
      <c r="AT161" s="93">
        <f t="shared" si="28"/>
        <v>0.625</v>
      </c>
      <c r="AU161" s="90"/>
    </row>
    <row r="162" spans="2:47" ht="15" customHeight="1">
      <c r="B162" s="226" t="s">
        <v>16</v>
      </c>
      <c r="C162" s="5"/>
      <c r="D162" s="6"/>
      <c r="E162" s="5"/>
      <c r="F162" s="6"/>
      <c r="G162" s="5"/>
      <c r="H162" s="6"/>
      <c r="I162" s="5"/>
      <c r="J162" s="6"/>
      <c r="K162" s="5">
        <v>1</v>
      </c>
      <c r="L162" s="6">
        <v>1</v>
      </c>
      <c r="M162" s="5"/>
      <c r="N162" s="6"/>
      <c r="O162" s="5"/>
      <c r="P162" s="6"/>
      <c r="Q162" s="227">
        <f t="shared" ref="Q162:Q172" si="29">C162+E162+G162+I162+K162+M162+O162</f>
        <v>1</v>
      </c>
      <c r="R162" s="227">
        <f t="shared" ref="R162:R172" si="30">D162+F162+H162+J162+L162+N162+P162</f>
        <v>1</v>
      </c>
      <c r="S162" s="7">
        <f t="shared" ref="S162:S172" si="31">Q162+R162</f>
        <v>2</v>
      </c>
      <c r="AC162" s="271"/>
      <c r="AD162" s="271"/>
      <c r="AE162" s="272"/>
      <c r="AF162" s="273"/>
      <c r="AG162" s="274"/>
      <c r="AO162" s="94"/>
      <c r="AP162" s="95"/>
      <c r="AQ162" s="96"/>
      <c r="AR162" s="91"/>
      <c r="AS162" s="92"/>
      <c r="AT162" s="93"/>
      <c r="AU162" s="90"/>
    </row>
    <row r="163" spans="2:47" ht="15" customHeight="1">
      <c r="B163" s="226" t="s">
        <v>17</v>
      </c>
      <c r="C163" s="5"/>
      <c r="D163" s="6"/>
      <c r="E163" s="5"/>
      <c r="F163" s="6"/>
      <c r="G163" s="5"/>
      <c r="H163" s="6"/>
      <c r="I163" s="5"/>
      <c r="J163" s="6"/>
      <c r="K163" s="5">
        <v>1</v>
      </c>
      <c r="L163" s="6">
        <f>1+3</f>
        <v>4</v>
      </c>
      <c r="M163" s="5"/>
      <c r="N163" s="6"/>
      <c r="O163" s="5"/>
      <c r="P163" s="6"/>
      <c r="Q163" s="227">
        <f t="shared" si="29"/>
        <v>1</v>
      </c>
      <c r="R163" s="227">
        <f t="shared" si="30"/>
        <v>4</v>
      </c>
      <c r="S163" s="7">
        <f t="shared" si="31"/>
        <v>5</v>
      </c>
      <c r="AC163" s="271"/>
      <c r="AD163" s="271"/>
      <c r="AE163" s="272"/>
      <c r="AF163" s="273"/>
      <c r="AG163" s="274"/>
      <c r="AO163" s="612" t="s">
        <v>20</v>
      </c>
      <c r="AP163" s="613"/>
      <c r="AQ163" s="614"/>
      <c r="AR163" s="91">
        <f>AA10</f>
        <v>414</v>
      </c>
      <c r="AS163" s="92">
        <f>S166</f>
        <v>270</v>
      </c>
      <c r="AT163" s="93">
        <f t="shared" si="28"/>
        <v>0.65217391304347827</v>
      </c>
      <c r="AU163" s="90"/>
    </row>
    <row r="164" spans="2:47" ht="15" customHeight="1">
      <c r="B164" s="226" t="s">
        <v>18</v>
      </c>
      <c r="C164" s="5"/>
      <c r="D164" s="6"/>
      <c r="E164" s="5"/>
      <c r="F164" s="6"/>
      <c r="G164" s="5"/>
      <c r="H164" s="6"/>
      <c r="I164" s="5"/>
      <c r="J164" s="6"/>
      <c r="K164" s="5">
        <f>1+9</f>
        <v>10</v>
      </c>
      <c r="L164" s="6">
        <f>1+8</f>
        <v>9</v>
      </c>
      <c r="M164" s="5"/>
      <c r="N164" s="6"/>
      <c r="O164" s="5"/>
      <c r="P164" s="6"/>
      <c r="Q164" s="227">
        <f t="shared" si="29"/>
        <v>10</v>
      </c>
      <c r="R164" s="227">
        <f t="shared" si="30"/>
        <v>9</v>
      </c>
      <c r="S164" s="7">
        <f t="shared" si="31"/>
        <v>19</v>
      </c>
      <c r="AC164" s="271"/>
      <c r="AD164" s="271"/>
      <c r="AE164" s="272"/>
      <c r="AF164" s="273"/>
      <c r="AG164" s="274"/>
      <c r="AO164" s="94"/>
      <c r="AP164" s="95"/>
      <c r="AQ164" s="96"/>
      <c r="AR164" s="91"/>
      <c r="AS164" s="92"/>
      <c r="AT164" s="93"/>
      <c r="AU164" s="90"/>
    </row>
    <row r="165" spans="2:47" ht="30" customHeight="1">
      <c r="B165" s="226" t="s">
        <v>19</v>
      </c>
      <c r="C165" s="5"/>
      <c r="D165" s="6"/>
      <c r="E165" s="5"/>
      <c r="F165" s="6"/>
      <c r="G165" s="5"/>
      <c r="H165" s="6"/>
      <c r="I165" s="5"/>
      <c r="J165" s="6"/>
      <c r="K165" s="5"/>
      <c r="L165" s="6"/>
      <c r="M165" s="5"/>
      <c r="N165" s="6"/>
      <c r="O165" s="5"/>
      <c r="P165" s="6"/>
      <c r="Q165" s="227">
        <f t="shared" si="29"/>
        <v>0</v>
      </c>
      <c r="R165" s="227">
        <f t="shared" si="30"/>
        <v>0</v>
      </c>
      <c r="S165" s="7">
        <f t="shared" si="31"/>
        <v>0</v>
      </c>
      <c r="AC165" s="271"/>
      <c r="AD165" s="271"/>
      <c r="AE165" s="272"/>
      <c r="AF165" s="273"/>
      <c r="AG165" s="274"/>
      <c r="AO165" s="94"/>
      <c r="AP165" s="95"/>
      <c r="AQ165" s="96"/>
      <c r="AR165" s="91"/>
      <c r="AS165" s="92"/>
      <c r="AT165" s="93"/>
      <c r="AU165" s="90"/>
    </row>
    <row r="166" spans="2:47" ht="15" customHeight="1">
      <c r="B166" s="228" t="s">
        <v>20</v>
      </c>
      <c r="C166" s="5">
        <v>3</v>
      </c>
      <c r="D166" s="6">
        <v>3</v>
      </c>
      <c r="E166" s="5"/>
      <c r="F166" s="6"/>
      <c r="G166" s="5">
        <f>1+1</f>
        <v>2</v>
      </c>
      <c r="H166" s="6">
        <f>1+2+5+1+2+3</f>
        <v>14</v>
      </c>
      <c r="I166" s="5"/>
      <c r="J166" s="6"/>
      <c r="K166" s="5">
        <v>1</v>
      </c>
      <c r="L166" s="6">
        <v>1</v>
      </c>
      <c r="M166" s="5"/>
      <c r="N166" s="6"/>
      <c r="O166" s="5">
        <f>1+114</f>
        <v>115</v>
      </c>
      <c r="P166" s="6">
        <f>1+1+1+128</f>
        <v>131</v>
      </c>
      <c r="Q166" s="227">
        <f t="shared" si="29"/>
        <v>121</v>
      </c>
      <c r="R166" s="227">
        <f t="shared" si="30"/>
        <v>149</v>
      </c>
      <c r="S166" s="7">
        <f t="shared" si="31"/>
        <v>270</v>
      </c>
      <c r="AC166" s="271"/>
      <c r="AD166" s="271"/>
      <c r="AE166" s="272"/>
      <c r="AF166" s="273"/>
      <c r="AG166" s="274"/>
      <c r="AO166" s="612" t="s">
        <v>60</v>
      </c>
      <c r="AP166" s="613"/>
      <c r="AQ166" s="614"/>
      <c r="AR166" s="91">
        <f>AA11</f>
        <v>141</v>
      </c>
      <c r="AS166" s="92">
        <f>S167</f>
        <v>115</v>
      </c>
      <c r="AT166" s="93">
        <f t="shared" si="28"/>
        <v>0.81560283687943258</v>
      </c>
      <c r="AU166" s="90"/>
    </row>
    <row r="167" spans="2:47" ht="30" customHeight="1">
      <c r="B167" s="226" t="s">
        <v>21</v>
      </c>
      <c r="C167" s="5"/>
      <c r="D167" s="6"/>
      <c r="E167" s="5"/>
      <c r="F167" s="6"/>
      <c r="G167" s="5">
        <v>1</v>
      </c>
      <c r="H167" s="6">
        <v>1</v>
      </c>
      <c r="I167" s="5"/>
      <c r="J167" s="6"/>
      <c r="K167" s="5"/>
      <c r="L167" s="6"/>
      <c r="M167" s="5"/>
      <c r="N167" s="6"/>
      <c r="O167" s="5">
        <v>46</v>
      </c>
      <c r="P167" s="6">
        <v>67</v>
      </c>
      <c r="Q167" s="227">
        <f t="shared" si="29"/>
        <v>47</v>
      </c>
      <c r="R167" s="227">
        <f t="shared" si="30"/>
        <v>68</v>
      </c>
      <c r="S167" s="7">
        <f t="shared" si="31"/>
        <v>115</v>
      </c>
      <c r="AC167" s="271"/>
      <c r="AD167" s="271"/>
      <c r="AE167" s="272"/>
      <c r="AF167" s="273"/>
      <c r="AG167" s="274"/>
      <c r="AO167" s="612" t="s">
        <v>61</v>
      </c>
      <c r="AP167" s="613"/>
      <c r="AQ167" s="614"/>
      <c r="AR167" s="91">
        <f>AA12</f>
        <v>53</v>
      </c>
      <c r="AS167" s="92">
        <f>S168</f>
        <v>53</v>
      </c>
      <c r="AT167" s="93">
        <f t="shared" si="28"/>
        <v>1</v>
      </c>
      <c r="AU167" s="90"/>
    </row>
    <row r="168" spans="2:47" ht="30" customHeight="1">
      <c r="B168" s="226" t="s">
        <v>22</v>
      </c>
      <c r="C168" s="5">
        <v>1</v>
      </c>
      <c r="D168" s="6"/>
      <c r="E168" s="5"/>
      <c r="F168" s="6"/>
      <c r="G168" s="5">
        <v>1</v>
      </c>
      <c r="H168" s="6"/>
      <c r="I168" s="5"/>
      <c r="J168" s="6"/>
      <c r="K168" s="5"/>
      <c r="L168" s="6"/>
      <c r="M168" s="5"/>
      <c r="N168" s="6"/>
      <c r="O168" s="5">
        <f>1+21</f>
        <v>22</v>
      </c>
      <c r="P168" s="6">
        <v>29</v>
      </c>
      <c r="Q168" s="227">
        <f t="shared" si="29"/>
        <v>24</v>
      </c>
      <c r="R168" s="227">
        <f t="shared" si="30"/>
        <v>29</v>
      </c>
      <c r="S168" s="7">
        <f t="shared" si="31"/>
        <v>53</v>
      </c>
      <c r="U168" s="118"/>
      <c r="V168" s="118"/>
      <c r="W168" s="118"/>
      <c r="X168" s="118"/>
      <c r="Y168" s="118"/>
      <c r="Z168" s="119"/>
      <c r="AA168" s="248"/>
      <c r="AC168" s="271"/>
      <c r="AD168" s="271"/>
      <c r="AE168" s="272"/>
      <c r="AF168" s="273"/>
      <c r="AG168" s="274"/>
      <c r="AO168" s="612" t="s">
        <v>23</v>
      </c>
      <c r="AP168" s="613"/>
      <c r="AQ168" s="614"/>
      <c r="AR168" s="91">
        <f>AA13</f>
        <v>18</v>
      </c>
      <c r="AS168" s="92">
        <f>S169</f>
        <v>12</v>
      </c>
      <c r="AT168" s="93">
        <f t="shared" si="28"/>
        <v>0.66666666666666663</v>
      </c>
      <c r="AU168" s="90"/>
    </row>
    <row r="169" spans="2:47" ht="15" customHeight="1">
      <c r="B169" s="228" t="s">
        <v>23</v>
      </c>
      <c r="C169" s="5"/>
      <c r="D169" s="6"/>
      <c r="E169" s="5"/>
      <c r="F169" s="6"/>
      <c r="G169" s="5">
        <v>1</v>
      </c>
      <c r="H169" s="6"/>
      <c r="I169" s="5"/>
      <c r="J169" s="6"/>
      <c r="K169" s="5"/>
      <c r="L169" s="6"/>
      <c r="M169" s="5"/>
      <c r="N169" s="6"/>
      <c r="O169" s="5">
        <f>1+9</f>
        <v>10</v>
      </c>
      <c r="P169" s="6">
        <v>1</v>
      </c>
      <c r="Q169" s="227">
        <f t="shared" si="29"/>
        <v>11</v>
      </c>
      <c r="R169" s="227">
        <f t="shared" si="30"/>
        <v>1</v>
      </c>
      <c r="S169" s="7">
        <f t="shared" si="31"/>
        <v>12</v>
      </c>
      <c r="U169" s="275"/>
      <c r="Z169" s="90"/>
      <c r="AA169" s="276"/>
      <c r="AC169" s="271"/>
      <c r="AD169" s="271"/>
      <c r="AE169" s="272"/>
      <c r="AF169" s="273"/>
      <c r="AG169" s="274"/>
      <c r="AO169" s="612" t="s">
        <v>24</v>
      </c>
      <c r="AP169" s="613"/>
      <c r="AQ169" s="614"/>
      <c r="AR169" s="91" t="e">
        <f>AA14</f>
        <v>#VALUE!</v>
      </c>
      <c r="AS169" s="92">
        <f>S170</f>
        <v>0</v>
      </c>
      <c r="AT169" s="93" t="e">
        <f t="shared" si="28"/>
        <v>#VALUE!</v>
      </c>
      <c r="AU169" s="90"/>
    </row>
    <row r="170" spans="2:47" ht="15" customHeight="1">
      <c r="B170" s="228" t="s">
        <v>25</v>
      </c>
      <c r="C170" s="5"/>
      <c r="D170" s="6"/>
      <c r="E170" s="5"/>
      <c r="F170" s="6"/>
      <c r="G170" s="5"/>
      <c r="H170" s="6"/>
      <c r="I170" s="5"/>
      <c r="J170" s="6"/>
      <c r="K170" s="5"/>
      <c r="L170" s="6"/>
      <c r="M170" s="5"/>
      <c r="N170" s="6"/>
      <c r="O170" s="5"/>
      <c r="P170" s="6"/>
      <c r="Q170" s="227">
        <f t="shared" si="29"/>
        <v>0</v>
      </c>
      <c r="R170" s="227">
        <f t="shared" si="30"/>
        <v>0</v>
      </c>
      <c r="S170" s="7">
        <f t="shared" si="31"/>
        <v>0</v>
      </c>
      <c r="U170" s="128"/>
      <c r="V170" s="128"/>
      <c r="W170" s="128"/>
      <c r="X170" s="128"/>
      <c r="Y170" s="128"/>
      <c r="Z170" s="129"/>
      <c r="AA170" s="249"/>
      <c r="AC170" s="271"/>
      <c r="AD170" s="271"/>
      <c r="AE170" s="272"/>
      <c r="AF170" s="273"/>
      <c r="AG170" s="274"/>
      <c r="AO170" s="612" t="s">
        <v>25</v>
      </c>
      <c r="AP170" s="613"/>
      <c r="AQ170" s="614"/>
      <c r="AR170" s="91">
        <f>AA16</f>
        <v>0</v>
      </c>
      <c r="AS170" s="92">
        <f>S172</f>
        <v>0</v>
      </c>
      <c r="AT170" s="93" t="e">
        <f t="shared" si="28"/>
        <v>#DIV/0!</v>
      </c>
      <c r="AU170" s="90"/>
    </row>
    <row r="171" spans="2:47" ht="15" customHeight="1">
      <c r="B171" s="228" t="s">
        <v>24</v>
      </c>
      <c r="C171" s="5"/>
      <c r="D171" s="6"/>
      <c r="E171" s="5"/>
      <c r="F171" s="6"/>
      <c r="G171" s="5"/>
      <c r="H171" s="6"/>
      <c r="I171" s="5"/>
      <c r="J171" s="6"/>
      <c r="K171" s="5"/>
      <c r="L171" s="6"/>
      <c r="M171" s="5"/>
      <c r="N171" s="6"/>
      <c r="O171" s="5"/>
      <c r="P171" s="6"/>
      <c r="Q171" s="227">
        <f t="shared" si="29"/>
        <v>0</v>
      </c>
      <c r="R171" s="227">
        <f t="shared" si="30"/>
        <v>0</v>
      </c>
      <c r="S171" s="7">
        <f t="shared" si="31"/>
        <v>0</v>
      </c>
      <c r="U171" s="128"/>
      <c r="V171" s="128"/>
      <c r="W171" s="128"/>
      <c r="X171" s="128"/>
      <c r="Y171" s="128"/>
      <c r="Z171" s="129"/>
      <c r="AA171" s="249"/>
      <c r="AC171" s="271"/>
      <c r="AD171" s="271"/>
      <c r="AE171" s="272"/>
      <c r="AF171" s="273"/>
      <c r="AG171" s="274"/>
      <c r="AO171" s="94"/>
      <c r="AP171" s="95"/>
      <c r="AQ171" s="96"/>
      <c r="AR171" s="91"/>
      <c r="AS171" s="92"/>
      <c r="AT171" s="93"/>
      <c r="AU171" s="90"/>
    </row>
    <row r="172" spans="2:47" ht="15" customHeight="1">
      <c r="B172" s="228" t="s">
        <v>446</v>
      </c>
      <c r="C172" s="5"/>
      <c r="D172" s="6"/>
      <c r="E172" s="5"/>
      <c r="F172" s="6"/>
      <c r="G172" s="5"/>
      <c r="H172" s="6"/>
      <c r="I172" s="5"/>
      <c r="J172" s="6"/>
      <c r="K172" s="5"/>
      <c r="L172" s="6"/>
      <c r="M172" s="5"/>
      <c r="N172" s="6"/>
      <c r="O172" s="5"/>
      <c r="P172" s="6"/>
      <c r="Q172" s="227">
        <f t="shared" si="29"/>
        <v>0</v>
      </c>
      <c r="R172" s="227">
        <f t="shared" si="30"/>
        <v>0</v>
      </c>
      <c r="S172" s="7">
        <f t="shared" si="31"/>
        <v>0</v>
      </c>
      <c r="U172" s="277"/>
      <c r="Z172" s="278"/>
      <c r="AA172" s="278"/>
      <c r="AC172" s="271"/>
      <c r="AD172" s="271"/>
      <c r="AE172" s="272"/>
      <c r="AF172" s="273"/>
      <c r="AG172" s="274"/>
      <c r="AO172" s="612" t="s">
        <v>85</v>
      </c>
      <c r="AP172" s="613"/>
      <c r="AQ172" s="614"/>
      <c r="AR172" s="91" t="e">
        <f>#REF!</f>
        <v>#REF!</v>
      </c>
      <c r="AS172" s="92" t="e">
        <f>#REF!</f>
        <v>#REF!</v>
      </c>
      <c r="AT172" s="93" t="e">
        <f t="shared" si="28"/>
        <v>#REF!</v>
      </c>
      <c r="AU172" s="90"/>
    </row>
    <row r="173" spans="2:47" ht="21" customHeight="1" thickBot="1">
      <c r="B173" s="11" t="s">
        <v>26</v>
      </c>
      <c r="C173" s="12">
        <f t="shared" ref="C173:O173" si="32">SUM(C161:C172)</f>
        <v>4</v>
      </c>
      <c r="D173" s="12">
        <f t="shared" si="32"/>
        <v>3</v>
      </c>
      <c r="E173" s="12">
        <f t="shared" si="32"/>
        <v>0</v>
      </c>
      <c r="F173" s="12">
        <f t="shared" si="32"/>
        <v>0</v>
      </c>
      <c r="G173" s="12">
        <f t="shared" si="32"/>
        <v>5</v>
      </c>
      <c r="H173" s="12">
        <f t="shared" si="32"/>
        <v>15</v>
      </c>
      <c r="I173" s="12">
        <f t="shared" si="32"/>
        <v>0</v>
      </c>
      <c r="J173" s="12">
        <f t="shared" si="32"/>
        <v>0</v>
      </c>
      <c r="K173" s="12">
        <f t="shared" si="32"/>
        <v>13</v>
      </c>
      <c r="L173" s="12">
        <f t="shared" si="32"/>
        <v>15</v>
      </c>
      <c r="M173" s="12">
        <f t="shared" si="32"/>
        <v>0</v>
      </c>
      <c r="N173" s="12">
        <f t="shared" si="32"/>
        <v>0</v>
      </c>
      <c r="O173" s="12">
        <f t="shared" si="32"/>
        <v>193</v>
      </c>
      <c r="P173" s="12">
        <f>SUM(P161:P172)</f>
        <v>228</v>
      </c>
      <c r="Q173" s="12">
        <f>SUM(Q161:Q172)</f>
        <v>215</v>
      </c>
      <c r="R173" s="12">
        <f>SUM(R161:R172)</f>
        <v>261</v>
      </c>
      <c r="S173" s="13">
        <f>Q173+R173</f>
        <v>476</v>
      </c>
      <c r="AC173" s="266"/>
      <c r="AD173" s="266"/>
      <c r="AE173" s="279"/>
      <c r="AF173" s="280"/>
      <c r="AG173" s="274"/>
      <c r="AO173" s="90"/>
      <c r="AU173" s="90"/>
    </row>
    <row r="174" spans="2:47" ht="8.1" customHeight="1" thickBot="1"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26"/>
      <c r="M174" s="26"/>
      <c r="N174" s="26"/>
      <c r="O174" s="26"/>
      <c r="P174" s="26"/>
      <c r="Q174" s="18"/>
      <c r="R174" s="15"/>
      <c r="S174" s="26"/>
      <c r="AO174" s="90"/>
      <c r="AU174" s="90"/>
    </row>
    <row r="175" spans="2:47" ht="35.1" customHeight="1">
      <c r="B175" s="16" t="s">
        <v>142</v>
      </c>
      <c r="C175" s="218" t="s">
        <v>13</v>
      </c>
      <c r="D175" s="218" t="s">
        <v>14</v>
      </c>
      <c r="E175" s="219" t="s">
        <v>12</v>
      </c>
      <c r="F175" s="17"/>
      <c r="G175" s="17"/>
      <c r="H175" s="17"/>
      <c r="I175" s="17"/>
      <c r="J175" s="17"/>
      <c r="K175" s="17"/>
      <c r="L175" s="245"/>
      <c r="M175" s="245"/>
      <c r="N175" s="245"/>
      <c r="O175" s="245"/>
      <c r="P175" s="17"/>
      <c r="Q175" s="17"/>
      <c r="R175" s="17"/>
      <c r="S175" s="17"/>
    </row>
    <row r="176" spans="2:47" ht="15" customHeight="1">
      <c r="B176" s="19" t="s">
        <v>28</v>
      </c>
      <c r="C176" s="5"/>
      <c r="D176" s="5"/>
      <c r="E176" s="20">
        <f>C176+D176</f>
        <v>0</v>
      </c>
      <c r="F176" s="17"/>
      <c r="G176" s="22"/>
      <c r="H176" s="22"/>
      <c r="I176" s="22"/>
      <c r="J176" s="281"/>
      <c r="K176" s="281"/>
      <c r="L176" s="282"/>
      <c r="M176" s="25"/>
      <c r="N176" s="25"/>
      <c r="O176" s="17"/>
      <c r="P176" s="22"/>
      <c r="Q176" s="22"/>
      <c r="R176" s="22"/>
      <c r="T176" s="23"/>
      <c r="U176" s="23"/>
      <c r="V176" s="23"/>
      <c r="W176" s="23"/>
      <c r="X176" s="282"/>
      <c r="Y176" s="25"/>
      <c r="Z176" s="25"/>
    </row>
    <row r="177" spans="2:50" ht="15" customHeight="1">
      <c r="B177" s="19" t="s">
        <v>29</v>
      </c>
      <c r="C177" s="5"/>
      <c r="D177" s="5"/>
      <c r="E177" s="20">
        <f>C177+D177</f>
        <v>0</v>
      </c>
      <c r="F177" s="17"/>
      <c r="G177" s="282"/>
      <c r="H177" s="282"/>
      <c r="I177" s="282"/>
      <c r="J177" s="281"/>
      <c r="K177" s="281"/>
      <c r="L177" s="282"/>
      <c r="M177" s="25"/>
      <c r="N177" s="25"/>
      <c r="O177" s="17"/>
      <c r="P177" s="17"/>
      <c r="Q177" s="27"/>
      <c r="R177" s="27"/>
      <c r="S177" s="27"/>
      <c r="T177" s="23"/>
      <c r="U177" s="23"/>
      <c r="V177" s="23"/>
      <c r="W177" s="23"/>
      <c r="X177" s="23"/>
      <c r="Y177" s="25"/>
      <c r="Z177" s="25"/>
      <c r="AA177" s="21"/>
    </row>
    <row r="178" spans="2:50" ht="21" customHeight="1" thickBot="1">
      <c r="B178" s="11" t="s">
        <v>26</v>
      </c>
      <c r="C178" s="12">
        <f>SUM(C176:C177)</f>
        <v>0</v>
      </c>
      <c r="D178" s="12">
        <f>SUM(D176:D177)</f>
        <v>0</v>
      </c>
      <c r="E178" s="13">
        <f>C178+D178</f>
        <v>0</v>
      </c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</row>
    <row r="179" spans="2:50" s="14" customFormat="1" ht="15" customHeight="1">
      <c r="B179" s="431" t="s">
        <v>30</v>
      </c>
      <c r="C179" s="283"/>
      <c r="D179" s="283"/>
      <c r="E179" s="283"/>
      <c r="F179" s="283"/>
      <c r="G179" s="283"/>
      <c r="H179" s="283"/>
      <c r="I179" s="283"/>
      <c r="J179" s="283"/>
      <c r="K179" s="283"/>
      <c r="L179" s="15"/>
      <c r="M179" s="15"/>
      <c r="N179" s="15"/>
      <c r="O179" s="15"/>
      <c r="P179" s="15"/>
      <c r="Q179" s="15"/>
      <c r="R179" s="15"/>
      <c r="S179" s="15"/>
      <c r="AH179" s="208"/>
      <c r="AI179" s="208"/>
      <c r="AJ179" s="208"/>
      <c r="AK179" s="208"/>
      <c r="AL179" s="208"/>
      <c r="AM179" s="208"/>
      <c r="AN179" s="208"/>
    </row>
    <row r="180" spans="2:50" s="14" customFormat="1" ht="15" customHeight="1">
      <c r="B180" s="830" t="s">
        <v>143</v>
      </c>
      <c r="C180" s="830"/>
      <c r="D180" s="830"/>
      <c r="E180" s="830"/>
      <c r="F180" s="830"/>
      <c r="G180" s="830"/>
      <c r="H180" s="830"/>
      <c r="I180" s="830"/>
      <c r="J180" s="830"/>
      <c r="K180" s="830"/>
      <c r="L180" s="15"/>
      <c r="M180" s="15"/>
      <c r="N180" s="15"/>
      <c r="O180" s="15"/>
      <c r="P180" s="15"/>
      <c r="Q180" s="15"/>
      <c r="R180" s="15"/>
      <c r="S180" s="15"/>
      <c r="AH180" s="208"/>
      <c r="AI180" s="208"/>
      <c r="AJ180" s="208"/>
      <c r="AK180" s="208"/>
      <c r="AL180" s="208"/>
      <c r="AM180" s="208"/>
      <c r="AN180" s="208"/>
    </row>
    <row r="181" spans="2:50" s="14" customFormat="1" ht="15" customHeight="1">
      <c r="B181" s="831" t="s">
        <v>451</v>
      </c>
      <c r="C181" s="831"/>
      <c r="D181" s="831"/>
      <c r="E181" s="831"/>
      <c r="F181" s="831"/>
      <c r="G181" s="831"/>
      <c r="H181" s="831"/>
      <c r="I181" s="831"/>
      <c r="J181" s="831"/>
      <c r="K181" s="433"/>
      <c r="L181" s="15"/>
      <c r="M181" s="15"/>
      <c r="N181" s="15"/>
      <c r="O181" s="15"/>
      <c r="P181" s="15"/>
      <c r="Q181" s="15"/>
      <c r="R181" s="15"/>
      <c r="S181" s="15"/>
      <c r="AH181" s="208"/>
      <c r="AI181" s="208"/>
      <c r="AJ181" s="208"/>
      <c r="AK181" s="208"/>
      <c r="AL181" s="208"/>
      <c r="AM181" s="208"/>
      <c r="AN181" s="208"/>
    </row>
    <row r="182" spans="2:50" s="14" customFormat="1" ht="15" customHeight="1">
      <c r="B182" s="397" t="s">
        <v>33</v>
      </c>
      <c r="C182" s="283"/>
      <c r="D182" s="283"/>
      <c r="E182" s="283"/>
      <c r="F182" s="283"/>
      <c r="G182" s="283"/>
      <c r="H182" s="283"/>
      <c r="I182" s="283"/>
      <c r="J182" s="283"/>
      <c r="K182" s="283"/>
      <c r="L182" s="15"/>
      <c r="M182" s="15"/>
      <c r="N182" s="15"/>
      <c r="O182" s="15"/>
      <c r="P182" s="15"/>
      <c r="Q182" s="15"/>
      <c r="R182" s="15"/>
      <c r="S182" s="15"/>
      <c r="AH182" s="208"/>
      <c r="AI182" s="208"/>
      <c r="AJ182" s="208"/>
      <c r="AK182" s="208"/>
      <c r="AL182" s="208"/>
      <c r="AM182" s="618" t="s">
        <v>144</v>
      </c>
      <c r="AN182" s="618"/>
      <c r="AO182" s="618"/>
      <c r="AP182" s="618"/>
      <c r="AQ182" s="618"/>
      <c r="AR182" s="618"/>
      <c r="AS182" s="618"/>
      <c r="AT182" s="618"/>
      <c r="AU182" s="618"/>
      <c r="AV182" s="97"/>
      <c r="AW182" s="97"/>
      <c r="AX182" s="97"/>
    </row>
    <row r="183" spans="2:50" s="14" customFormat="1" ht="9.9" customHeight="1">
      <c r="B183" s="15"/>
      <c r="C183" s="283"/>
      <c r="D183" s="283"/>
      <c r="E183" s="283"/>
      <c r="F183" s="283"/>
      <c r="G183" s="283"/>
      <c r="H183" s="283"/>
      <c r="I183" s="283"/>
      <c r="J183" s="283"/>
      <c r="K183" s="283"/>
      <c r="L183" s="15"/>
      <c r="M183" s="15"/>
      <c r="N183" s="15"/>
      <c r="O183" s="15"/>
      <c r="P183" s="15"/>
      <c r="Q183" s="15"/>
      <c r="R183" s="15"/>
      <c r="S183" s="15"/>
      <c r="AH183" s="208"/>
      <c r="AI183" s="208"/>
      <c r="AJ183" s="208"/>
      <c r="AK183" s="208"/>
      <c r="AL183" s="208"/>
      <c r="AM183" s="618"/>
      <c r="AN183" s="618"/>
      <c r="AO183" s="618"/>
      <c r="AP183" s="618"/>
      <c r="AQ183" s="618"/>
      <c r="AR183" s="618"/>
      <c r="AS183" s="618"/>
      <c r="AT183" s="618"/>
      <c r="AU183" s="618"/>
      <c r="AV183" s="97"/>
      <c r="AW183" s="97"/>
      <c r="AX183" s="97"/>
    </row>
    <row r="184" spans="2:50" ht="39.9" customHeight="1" thickBot="1">
      <c r="B184" s="535" t="s">
        <v>145</v>
      </c>
      <c r="C184" s="535"/>
      <c r="D184" s="535"/>
      <c r="E184" s="535"/>
      <c r="F184" s="535"/>
      <c r="G184" s="535"/>
      <c r="H184" s="535"/>
      <c r="I184" s="535"/>
      <c r="J184" s="535"/>
      <c r="K184" s="535"/>
      <c r="L184" s="535"/>
      <c r="M184" s="535"/>
      <c r="N184" s="535"/>
      <c r="O184" s="535"/>
      <c r="P184" s="535"/>
      <c r="Q184" s="535"/>
      <c r="R184" s="535"/>
      <c r="S184" s="535"/>
      <c r="T184" s="535"/>
      <c r="U184" s="535"/>
      <c r="V184" s="535"/>
      <c r="W184" s="535"/>
      <c r="X184" s="535"/>
      <c r="Y184" s="535"/>
      <c r="Z184" s="535"/>
      <c r="AA184" s="535"/>
      <c r="AN184" s="533" t="s">
        <v>34</v>
      </c>
      <c r="AO184" s="533"/>
      <c r="AP184" s="533"/>
      <c r="AQ184" s="533"/>
      <c r="AR184" s="533"/>
      <c r="AS184" s="533"/>
      <c r="AT184" s="533"/>
      <c r="AU184" s="98"/>
      <c r="AV184" s="98"/>
      <c r="AW184" s="98"/>
    </row>
    <row r="185" spans="2:50" ht="54.9" customHeight="1">
      <c r="B185" s="526" t="s">
        <v>146</v>
      </c>
      <c r="C185" s="525" t="s">
        <v>147</v>
      </c>
      <c r="D185" s="525"/>
      <c r="E185" s="525" t="s">
        <v>148</v>
      </c>
      <c r="F185" s="525"/>
      <c r="G185" s="525" t="s">
        <v>149</v>
      </c>
      <c r="H185" s="525"/>
      <c r="I185" s="525" t="s">
        <v>150</v>
      </c>
      <c r="J185" s="525"/>
      <c r="K185" s="525" t="s">
        <v>151</v>
      </c>
      <c r="L185" s="525"/>
      <c r="M185" s="525" t="s">
        <v>152</v>
      </c>
      <c r="N185" s="525"/>
      <c r="O185" s="525" t="s">
        <v>153</v>
      </c>
      <c r="P185" s="525"/>
      <c r="Q185" s="525" t="s">
        <v>134</v>
      </c>
      <c r="R185" s="525"/>
      <c r="S185" s="525" t="s">
        <v>154</v>
      </c>
      <c r="T185" s="525"/>
      <c r="U185" s="525" t="s">
        <v>155</v>
      </c>
      <c r="V185" s="525"/>
      <c r="W185" s="525" t="s">
        <v>156</v>
      </c>
      <c r="X185" s="525"/>
      <c r="Y185" s="525" t="s">
        <v>12</v>
      </c>
      <c r="Z185" s="525"/>
      <c r="AA185" s="523" t="s">
        <v>12</v>
      </c>
      <c r="AO185" s="625" t="s">
        <v>53</v>
      </c>
      <c r="AP185" s="626"/>
      <c r="AQ185" s="627"/>
      <c r="AR185" s="621" t="s">
        <v>139</v>
      </c>
      <c r="AS185" s="623" t="s">
        <v>157</v>
      </c>
      <c r="AT185" s="619" t="s">
        <v>158</v>
      </c>
      <c r="AU185" s="99"/>
    </row>
    <row r="186" spans="2:50" ht="12" customHeight="1">
      <c r="B186" s="527"/>
      <c r="C186" s="4" t="s">
        <v>13</v>
      </c>
      <c r="D186" s="4" t="s">
        <v>14</v>
      </c>
      <c r="E186" s="4" t="s">
        <v>13</v>
      </c>
      <c r="F186" s="4" t="s">
        <v>14</v>
      </c>
      <c r="G186" s="4" t="s">
        <v>13</v>
      </c>
      <c r="H186" s="4" t="s">
        <v>14</v>
      </c>
      <c r="I186" s="4" t="s">
        <v>13</v>
      </c>
      <c r="J186" s="4" t="s">
        <v>14</v>
      </c>
      <c r="K186" s="4" t="s">
        <v>13</v>
      </c>
      <c r="L186" s="4" t="s">
        <v>14</v>
      </c>
      <c r="M186" s="4" t="s">
        <v>13</v>
      </c>
      <c r="N186" s="4" t="s">
        <v>14</v>
      </c>
      <c r="O186" s="4" t="s">
        <v>13</v>
      </c>
      <c r="P186" s="4" t="s">
        <v>14</v>
      </c>
      <c r="Q186" s="4" t="s">
        <v>13</v>
      </c>
      <c r="R186" s="4" t="s">
        <v>14</v>
      </c>
      <c r="S186" s="4" t="s">
        <v>13</v>
      </c>
      <c r="T186" s="4" t="s">
        <v>14</v>
      </c>
      <c r="U186" s="4" t="s">
        <v>13</v>
      </c>
      <c r="V186" s="4" t="s">
        <v>14</v>
      </c>
      <c r="W186" s="4" t="s">
        <v>13</v>
      </c>
      <c r="X186" s="4" t="s">
        <v>14</v>
      </c>
      <c r="Y186" s="4" t="s">
        <v>13</v>
      </c>
      <c r="Z186" s="4" t="s">
        <v>14</v>
      </c>
      <c r="AA186" s="524"/>
      <c r="AO186" s="628"/>
      <c r="AP186" s="629"/>
      <c r="AQ186" s="630"/>
      <c r="AR186" s="622"/>
      <c r="AS186" s="624"/>
      <c r="AT186" s="620"/>
      <c r="AU186" s="99"/>
    </row>
    <row r="187" spans="2:50" ht="15" customHeight="1">
      <c r="B187" s="226" t="s">
        <v>15</v>
      </c>
      <c r="C187" s="5"/>
      <c r="D187" s="6"/>
      <c r="E187" s="5"/>
      <c r="F187" s="6"/>
      <c r="G187" s="5"/>
      <c r="H187" s="6"/>
      <c r="I187" s="5"/>
      <c r="J187" s="6"/>
      <c r="K187" s="5"/>
      <c r="L187" s="6"/>
      <c r="M187" s="5"/>
      <c r="N187" s="6"/>
      <c r="O187" s="5"/>
      <c r="P187" s="6"/>
      <c r="Q187" s="5"/>
      <c r="R187" s="6"/>
      <c r="S187" s="5"/>
      <c r="T187" s="6"/>
      <c r="U187" s="5"/>
      <c r="V187" s="6"/>
      <c r="W187" s="5"/>
      <c r="X187" s="6"/>
      <c r="Y187" s="227">
        <f>C187+E187+G187+I187+K187+M187+O187+Q187+S187+U187+W187</f>
        <v>0</v>
      </c>
      <c r="Z187" s="227">
        <f>D187+F187+H187+J187+L187+N187+P187+R187+T187+V187+X187</f>
        <v>0</v>
      </c>
      <c r="AA187" s="7">
        <f>Y187+Z187</f>
        <v>0</v>
      </c>
      <c r="AO187" s="612" t="s">
        <v>58</v>
      </c>
      <c r="AP187" s="613"/>
      <c r="AQ187" s="614"/>
      <c r="AR187" s="100">
        <f>AA5</f>
        <v>3</v>
      </c>
      <c r="AS187" s="101">
        <f t="shared" ref="AS187:AS198" si="33">AA187</f>
        <v>0</v>
      </c>
      <c r="AT187" s="102">
        <f t="shared" ref="AT187:AT199" si="34">(AS187/AR187)*100%</f>
        <v>0</v>
      </c>
      <c r="AU187" s="103"/>
    </row>
    <row r="188" spans="2:50" ht="15" customHeight="1">
      <c r="B188" s="226" t="s">
        <v>16</v>
      </c>
      <c r="C188" s="5"/>
      <c r="D188" s="6"/>
      <c r="E188" s="5"/>
      <c r="F188" s="6"/>
      <c r="G188" s="5"/>
      <c r="H188" s="6"/>
      <c r="I188" s="5"/>
      <c r="J188" s="6"/>
      <c r="K188" s="5"/>
      <c r="L188" s="6"/>
      <c r="M188" s="5"/>
      <c r="N188" s="6"/>
      <c r="O188" s="5"/>
      <c r="P188" s="6"/>
      <c r="Q188" s="5"/>
      <c r="R188" s="6"/>
      <c r="S188" s="5"/>
      <c r="T188" s="6"/>
      <c r="U188" s="5"/>
      <c r="V188" s="6"/>
      <c r="W188" s="5"/>
      <c r="X188" s="6"/>
      <c r="Y188" s="227">
        <f t="shared" ref="Y188:Y198" si="35">C188+E188+G188+I188+K188+M188+O188+Q188+S188+U188+W188</f>
        <v>0</v>
      </c>
      <c r="Z188" s="227">
        <f t="shared" ref="Z188:Z198" si="36">D188+F188+H188+J188+L188+N188+P188+R188+T188+V188+X188</f>
        <v>0</v>
      </c>
      <c r="AA188" s="7">
        <f t="shared" ref="AA188:AA198" si="37">Y188+Z188</f>
        <v>0</v>
      </c>
      <c r="AO188" s="94"/>
      <c r="AP188" s="95"/>
      <c r="AQ188" s="96"/>
      <c r="AR188" s="100"/>
      <c r="AS188" s="101"/>
      <c r="AT188" s="102"/>
      <c r="AU188" s="103"/>
    </row>
    <row r="189" spans="2:50" ht="15" customHeight="1">
      <c r="B189" s="226" t="s">
        <v>17</v>
      </c>
      <c r="C189" s="5"/>
      <c r="D189" s="6"/>
      <c r="E189" s="5"/>
      <c r="F189" s="6"/>
      <c r="G189" s="5"/>
      <c r="H189" s="6"/>
      <c r="I189" s="5"/>
      <c r="J189" s="6"/>
      <c r="K189" s="5"/>
      <c r="L189" s="6"/>
      <c r="M189" s="5"/>
      <c r="N189" s="6"/>
      <c r="O189" s="5"/>
      <c r="P189" s="6"/>
      <c r="Q189" s="5"/>
      <c r="R189" s="6"/>
      <c r="S189" s="5"/>
      <c r="T189" s="6"/>
      <c r="U189" s="5">
        <v>1</v>
      </c>
      <c r="V189" s="6">
        <v>1</v>
      </c>
      <c r="W189" s="5"/>
      <c r="X189" s="6"/>
      <c r="Y189" s="227">
        <f t="shared" si="35"/>
        <v>1</v>
      </c>
      <c r="Z189" s="227">
        <f t="shared" si="36"/>
        <v>1</v>
      </c>
      <c r="AA189" s="7">
        <f t="shared" si="37"/>
        <v>2</v>
      </c>
      <c r="AO189" s="612" t="s">
        <v>59</v>
      </c>
      <c r="AP189" s="613"/>
      <c r="AQ189" s="614"/>
      <c r="AR189" s="100">
        <f>AA7</f>
        <v>8</v>
      </c>
      <c r="AS189" s="101">
        <f t="shared" si="33"/>
        <v>2</v>
      </c>
      <c r="AT189" s="102">
        <f t="shared" si="34"/>
        <v>0.25</v>
      </c>
      <c r="AU189" s="103"/>
    </row>
    <row r="190" spans="2:50" ht="15" customHeight="1">
      <c r="B190" s="226" t="s">
        <v>18</v>
      </c>
      <c r="C190" s="5"/>
      <c r="D190" s="6"/>
      <c r="E190" s="5"/>
      <c r="F190" s="6"/>
      <c r="G190" s="5"/>
      <c r="H190" s="6"/>
      <c r="I190" s="5"/>
      <c r="J190" s="6"/>
      <c r="K190" s="5"/>
      <c r="L190" s="6"/>
      <c r="M190" s="5"/>
      <c r="N190" s="6"/>
      <c r="O190" s="5"/>
      <c r="P190" s="6"/>
      <c r="Q190" s="5"/>
      <c r="R190" s="6"/>
      <c r="S190" s="5"/>
      <c r="T190" s="6"/>
      <c r="U190" s="5"/>
      <c r="V190" s="6">
        <v>1</v>
      </c>
      <c r="W190" s="5"/>
      <c r="X190" s="6">
        <v>2</v>
      </c>
      <c r="Y190" s="227">
        <f t="shared" si="35"/>
        <v>0</v>
      </c>
      <c r="Z190" s="227">
        <f t="shared" si="36"/>
        <v>3</v>
      </c>
      <c r="AA190" s="7">
        <f t="shared" si="37"/>
        <v>3</v>
      </c>
      <c r="AO190" s="94"/>
      <c r="AP190" s="95"/>
      <c r="AQ190" s="96"/>
      <c r="AR190" s="100"/>
      <c r="AS190" s="101"/>
      <c r="AT190" s="102"/>
      <c r="AU190" s="103"/>
    </row>
    <row r="191" spans="2:50" ht="30" customHeight="1">
      <c r="B191" s="226" t="s">
        <v>19</v>
      </c>
      <c r="C191" s="5"/>
      <c r="D191" s="6"/>
      <c r="E191" s="5"/>
      <c r="F191" s="6"/>
      <c r="G191" s="5"/>
      <c r="H191" s="6"/>
      <c r="I191" s="5"/>
      <c r="J191" s="6"/>
      <c r="K191" s="5"/>
      <c r="L191" s="6"/>
      <c r="M191" s="5"/>
      <c r="N191" s="6"/>
      <c r="O191" s="5"/>
      <c r="P191" s="6"/>
      <c r="Q191" s="5"/>
      <c r="R191" s="6"/>
      <c r="S191" s="5"/>
      <c r="T191" s="6"/>
      <c r="U191" s="5"/>
      <c r="V191" s="6"/>
      <c r="W191" s="5"/>
      <c r="X191" s="6"/>
      <c r="Y191" s="227">
        <f t="shared" si="35"/>
        <v>0</v>
      </c>
      <c r="Z191" s="227">
        <f t="shared" si="36"/>
        <v>0</v>
      </c>
      <c r="AA191" s="7">
        <f t="shared" si="37"/>
        <v>0</v>
      </c>
      <c r="AO191" s="94"/>
      <c r="AP191" s="95"/>
      <c r="AQ191" s="96"/>
      <c r="AR191" s="100"/>
      <c r="AS191" s="101"/>
      <c r="AT191" s="102"/>
      <c r="AU191" s="103"/>
    </row>
    <row r="192" spans="2:50" ht="15" customHeight="1">
      <c r="B192" s="226" t="s">
        <v>20</v>
      </c>
      <c r="C192" s="5"/>
      <c r="D192" s="6"/>
      <c r="E192" s="5"/>
      <c r="F192" s="6"/>
      <c r="G192" s="5"/>
      <c r="H192" s="6"/>
      <c r="I192" s="5"/>
      <c r="J192" s="6"/>
      <c r="K192" s="5"/>
      <c r="L192" s="6"/>
      <c r="M192" s="5"/>
      <c r="N192" s="6"/>
      <c r="O192" s="5"/>
      <c r="P192" s="6"/>
      <c r="Q192" s="5"/>
      <c r="R192" s="6"/>
      <c r="S192" s="5"/>
      <c r="T192" s="6"/>
      <c r="U192" s="5"/>
      <c r="V192" s="6"/>
      <c r="W192" s="5"/>
      <c r="X192" s="6"/>
      <c r="Y192" s="227">
        <f t="shared" si="35"/>
        <v>0</v>
      </c>
      <c r="Z192" s="227">
        <f t="shared" si="36"/>
        <v>0</v>
      </c>
      <c r="AA192" s="7">
        <f t="shared" si="37"/>
        <v>0</v>
      </c>
      <c r="AO192" s="612" t="s">
        <v>20</v>
      </c>
      <c r="AP192" s="613"/>
      <c r="AQ192" s="614"/>
      <c r="AR192" s="100">
        <f>AA10</f>
        <v>414</v>
      </c>
      <c r="AS192" s="101">
        <f t="shared" si="33"/>
        <v>0</v>
      </c>
      <c r="AT192" s="102">
        <f t="shared" si="34"/>
        <v>0</v>
      </c>
      <c r="AU192" s="103"/>
    </row>
    <row r="193" spans="2:49" ht="30" customHeight="1">
      <c r="B193" s="226" t="s">
        <v>21</v>
      </c>
      <c r="C193" s="5"/>
      <c r="D193" s="6"/>
      <c r="E193" s="5"/>
      <c r="F193" s="6"/>
      <c r="G193" s="5"/>
      <c r="H193" s="6"/>
      <c r="I193" s="5"/>
      <c r="J193" s="6"/>
      <c r="K193" s="5"/>
      <c r="L193" s="6"/>
      <c r="M193" s="5"/>
      <c r="N193" s="6"/>
      <c r="O193" s="5"/>
      <c r="P193" s="6"/>
      <c r="Q193" s="5"/>
      <c r="R193" s="6"/>
      <c r="S193" s="5"/>
      <c r="T193" s="6"/>
      <c r="U193" s="5"/>
      <c r="V193" s="6"/>
      <c r="W193" s="5"/>
      <c r="X193" s="6"/>
      <c r="Y193" s="227">
        <f t="shared" si="35"/>
        <v>0</v>
      </c>
      <c r="Z193" s="227">
        <f t="shared" si="36"/>
        <v>0</v>
      </c>
      <c r="AA193" s="7">
        <f t="shared" si="37"/>
        <v>0</v>
      </c>
      <c r="AO193" s="612" t="s">
        <v>60</v>
      </c>
      <c r="AP193" s="613"/>
      <c r="AQ193" s="614"/>
      <c r="AR193" s="100">
        <f>AA11</f>
        <v>141</v>
      </c>
      <c r="AS193" s="101">
        <f t="shared" si="33"/>
        <v>0</v>
      </c>
      <c r="AT193" s="102">
        <f t="shared" si="34"/>
        <v>0</v>
      </c>
      <c r="AU193" s="103"/>
    </row>
    <row r="194" spans="2:49" ht="30" customHeight="1">
      <c r="B194" s="226" t="s">
        <v>22</v>
      </c>
      <c r="C194" s="5"/>
      <c r="D194" s="6"/>
      <c r="E194" s="5"/>
      <c r="F194" s="6"/>
      <c r="G194" s="5"/>
      <c r="H194" s="6"/>
      <c r="I194" s="5"/>
      <c r="J194" s="6"/>
      <c r="K194" s="5"/>
      <c r="L194" s="6"/>
      <c r="M194" s="5"/>
      <c r="N194" s="6"/>
      <c r="O194" s="5"/>
      <c r="P194" s="6"/>
      <c r="Q194" s="5"/>
      <c r="R194" s="6"/>
      <c r="S194" s="5"/>
      <c r="T194" s="6"/>
      <c r="U194" s="5"/>
      <c r="V194" s="6"/>
      <c r="W194" s="5"/>
      <c r="X194" s="6"/>
      <c r="Y194" s="227">
        <f t="shared" si="35"/>
        <v>0</v>
      </c>
      <c r="Z194" s="227">
        <f t="shared" si="36"/>
        <v>0</v>
      </c>
      <c r="AA194" s="7">
        <f t="shared" si="37"/>
        <v>0</v>
      </c>
      <c r="AO194" s="612" t="s">
        <v>61</v>
      </c>
      <c r="AP194" s="613"/>
      <c r="AQ194" s="614"/>
      <c r="AR194" s="100">
        <f>AA12</f>
        <v>53</v>
      </c>
      <c r="AS194" s="101">
        <f t="shared" si="33"/>
        <v>0</v>
      </c>
      <c r="AT194" s="102">
        <f t="shared" si="34"/>
        <v>0</v>
      </c>
      <c r="AU194" s="103"/>
    </row>
    <row r="195" spans="2:49" ht="15" customHeight="1">
      <c r="B195" s="228" t="s">
        <v>23</v>
      </c>
      <c r="C195" s="5"/>
      <c r="D195" s="6"/>
      <c r="E195" s="5"/>
      <c r="F195" s="6"/>
      <c r="G195" s="5"/>
      <c r="H195" s="6"/>
      <c r="I195" s="5"/>
      <c r="J195" s="6"/>
      <c r="K195" s="5"/>
      <c r="L195" s="6"/>
      <c r="M195" s="5"/>
      <c r="N195" s="6"/>
      <c r="O195" s="5"/>
      <c r="P195" s="6"/>
      <c r="Q195" s="5"/>
      <c r="R195" s="6"/>
      <c r="S195" s="5"/>
      <c r="T195" s="6"/>
      <c r="U195" s="5"/>
      <c r="V195" s="6"/>
      <c r="W195" s="5"/>
      <c r="X195" s="6"/>
      <c r="Y195" s="227">
        <f t="shared" si="35"/>
        <v>0</v>
      </c>
      <c r="Z195" s="227">
        <f t="shared" si="36"/>
        <v>0</v>
      </c>
      <c r="AA195" s="7">
        <f t="shared" si="37"/>
        <v>0</v>
      </c>
      <c r="AO195" s="612" t="s">
        <v>23</v>
      </c>
      <c r="AP195" s="613"/>
      <c r="AQ195" s="614"/>
      <c r="AR195" s="100">
        <f>AA13</f>
        <v>18</v>
      </c>
      <c r="AS195" s="101">
        <f t="shared" si="33"/>
        <v>0</v>
      </c>
      <c r="AT195" s="102">
        <f t="shared" si="34"/>
        <v>0</v>
      </c>
      <c r="AU195" s="103"/>
    </row>
    <row r="196" spans="2:49" ht="15" customHeight="1">
      <c r="B196" s="228" t="s">
        <v>25</v>
      </c>
      <c r="C196" s="5"/>
      <c r="D196" s="6"/>
      <c r="E196" s="5"/>
      <c r="F196" s="6"/>
      <c r="G196" s="5"/>
      <c r="H196" s="6"/>
      <c r="I196" s="5"/>
      <c r="J196" s="6"/>
      <c r="K196" s="5"/>
      <c r="L196" s="6"/>
      <c r="M196" s="5"/>
      <c r="N196" s="6"/>
      <c r="O196" s="5"/>
      <c r="P196" s="6"/>
      <c r="Q196" s="5"/>
      <c r="R196" s="6"/>
      <c r="S196" s="5"/>
      <c r="T196" s="6"/>
      <c r="U196" s="5"/>
      <c r="V196" s="6"/>
      <c r="W196" s="5"/>
      <c r="X196" s="6"/>
      <c r="Y196" s="227">
        <f t="shared" si="35"/>
        <v>0</v>
      </c>
      <c r="Z196" s="227">
        <f t="shared" si="36"/>
        <v>0</v>
      </c>
      <c r="AA196" s="7">
        <f t="shared" si="37"/>
        <v>0</v>
      </c>
      <c r="AO196" s="612" t="s">
        <v>24</v>
      </c>
      <c r="AP196" s="613"/>
      <c r="AQ196" s="614"/>
      <c r="AR196" s="100" t="e">
        <f>AA14</f>
        <v>#VALUE!</v>
      </c>
      <c r="AS196" s="101">
        <f t="shared" si="33"/>
        <v>0</v>
      </c>
      <c r="AT196" s="102" t="e">
        <f t="shared" si="34"/>
        <v>#VALUE!</v>
      </c>
      <c r="AU196" s="103"/>
    </row>
    <row r="197" spans="2:49" ht="15" customHeight="1">
      <c r="B197" s="228" t="s">
        <v>24</v>
      </c>
      <c r="C197" s="5"/>
      <c r="D197" s="6"/>
      <c r="E197" s="5"/>
      <c r="F197" s="6"/>
      <c r="G197" s="5"/>
      <c r="H197" s="6"/>
      <c r="I197" s="5"/>
      <c r="J197" s="6"/>
      <c r="K197" s="5"/>
      <c r="L197" s="6"/>
      <c r="M197" s="5"/>
      <c r="N197" s="6"/>
      <c r="O197" s="5"/>
      <c r="P197" s="6"/>
      <c r="Q197" s="5"/>
      <c r="R197" s="6"/>
      <c r="S197" s="5"/>
      <c r="T197" s="6"/>
      <c r="U197" s="5"/>
      <c r="V197" s="6"/>
      <c r="W197" s="5"/>
      <c r="X197" s="6"/>
      <c r="Y197" s="227">
        <f t="shared" si="35"/>
        <v>0</v>
      </c>
      <c r="Z197" s="227">
        <f t="shared" si="36"/>
        <v>0</v>
      </c>
      <c r="AA197" s="7">
        <f t="shared" si="37"/>
        <v>0</v>
      </c>
      <c r="AO197" s="94"/>
      <c r="AP197" s="95"/>
      <c r="AQ197" s="96"/>
      <c r="AR197" s="100"/>
      <c r="AS197" s="101"/>
      <c r="AT197" s="102"/>
      <c r="AU197" s="103"/>
    </row>
    <row r="198" spans="2:49" ht="15" customHeight="1">
      <c r="B198" s="228" t="s">
        <v>446</v>
      </c>
      <c r="C198" s="5"/>
      <c r="D198" s="6"/>
      <c r="E198" s="5"/>
      <c r="F198" s="6"/>
      <c r="G198" s="5"/>
      <c r="H198" s="6"/>
      <c r="I198" s="5"/>
      <c r="J198" s="6"/>
      <c r="K198" s="5"/>
      <c r="L198" s="6"/>
      <c r="M198" s="5"/>
      <c r="N198" s="6"/>
      <c r="O198" s="5"/>
      <c r="P198" s="6"/>
      <c r="Q198" s="5"/>
      <c r="R198" s="6"/>
      <c r="S198" s="5"/>
      <c r="T198" s="6"/>
      <c r="U198" s="5"/>
      <c r="V198" s="6"/>
      <c r="W198" s="5"/>
      <c r="X198" s="6"/>
      <c r="Y198" s="227">
        <f t="shared" si="35"/>
        <v>0</v>
      </c>
      <c r="Z198" s="227">
        <f t="shared" si="36"/>
        <v>0</v>
      </c>
      <c r="AA198" s="7">
        <f t="shared" si="37"/>
        <v>0</v>
      </c>
      <c r="AO198" s="612" t="s">
        <v>25</v>
      </c>
      <c r="AP198" s="613"/>
      <c r="AQ198" s="614"/>
      <c r="AR198" s="100">
        <f>AA16</f>
        <v>0</v>
      </c>
      <c r="AS198" s="101">
        <f t="shared" si="33"/>
        <v>0</v>
      </c>
      <c r="AT198" s="102" t="e">
        <f t="shared" si="34"/>
        <v>#DIV/0!</v>
      </c>
      <c r="AU198" s="103"/>
    </row>
    <row r="199" spans="2:49" ht="21" customHeight="1" thickBot="1">
      <c r="B199" s="284" t="s">
        <v>26</v>
      </c>
      <c r="C199" s="12">
        <f>SUM(C187:C198)</f>
        <v>0</v>
      </c>
      <c r="D199" s="12">
        <f t="shared" ref="D199:X199" si="38">SUM(D187:D198)</f>
        <v>0</v>
      </c>
      <c r="E199" s="12">
        <f t="shared" si="38"/>
        <v>0</v>
      </c>
      <c r="F199" s="12">
        <f t="shared" si="38"/>
        <v>0</v>
      </c>
      <c r="G199" s="12">
        <f t="shared" si="38"/>
        <v>0</v>
      </c>
      <c r="H199" s="12">
        <f t="shared" si="38"/>
        <v>0</v>
      </c>
      <c r="I199" s="12">
        <f t="shared" si="38"/>
        <v>0</v>
      </c>
      <c r="J199" s="12">
        <f t="shared" si="38"/>
        <v>0</v>
      </c>
      <c r="K199" s="12">
        <f t="shared" si="38"/>
        <v>0</v>
      </c>
      <c r="L199" s="12">
        <f t="shared" si="38"/>
        <v>0</v>
      </c>
      <c r="M199" s="12">
        <f t="shared" si="38"/>
        <v>0</v>
      </c>
      <c r="N199" s="12">
        <f t="shared" si="38"/>
        <v>0</v>
      </c>
      <c r="O199" s="12">
        <f t="shared" si="38"/>
        <v>0</v>
      </c>
      <c r="P199" s="12">
        <f t="shared" si="38"/>
        <v>0</v>
      </c>
      <c r="Q199" s="12">
        <f t="shared" si="38"/>
        <v>0</v>
      </c>
      <c r="R199" s="12">
        <f t="shared" si="38"/>
        <v>0</v>
      </c>
      <c r="S199" s="12">
        <f t="shared" si="38"/>
        <v>0</v>
      </c>
      <c r="T199" s="12">
        <f t="shared" si="38"/>
        <v>0</v>
      </c>
      <c r="U199" s="12">
        <f t="shared" si="38"/>
        <v>1</v>
      </c>
      <c r="V199" s="12">
        <f t="shared" si="38"/>
        <v>2</v>
      </c>
      <c r="W199" s="12">
        <f t="shared" si="38"/>
        <v>0</v>
      </c>
      <c r="X199" s="12">
        <f t="shared" si="38"/>
        <v>2</v>
      </c>
      <c r="Y199" s="12">
        <f>SUM(Y187:Y198)</f>
        <v>1</v>
      </c>
      <c r="Z199" s="12">
        <f>SUM(Z187:Z198)</f>
        <v>4</v>
      </c>
      <c r="AA199" s="13">
        <f>Y199+Z199</f>
        <v>5</v>
      </c>
      <c r="AC199" s="141"/>
      <c r="AD199" s="141"/>
      <c r="AE199" s="141"/>
      <c r="AF199" s="141"/>
      <c r="AG199" s="141"/>
      <c r="AO199" s="631" t="s">
        <v>26</v>
      </c>
      <c r="AP199" s="632"/>
      <c r="AQ199" s="633"/>
      <c r="AR199" s="104" t="e">
        <f>SUM(AR187+AR189+AR192+AR193+AR194+AR195+AR196+AR198+#REF!)</f>
        <v>#VALUE!</v>
      </c>
      <c r="AS199" s="105" t="e">
        <f>SUM(AS187+AS189+AS192+AS193+AS194+AS195+AS196+AS198+#REF!)</f>
        <v>#REF!</v>
      </c>
      <c r="AT199" s="106" t="e">
        <f t="shared" si="34"/>
        <v>#REF!</v>
      </c>
      <c r="AU199" s="107"/>
    </row>
    <row r="200" spans="2:49" s="14" customFormat="1" ht="15" customHeight="1">
      <c r="B200" s="403" t="s">
        <v>30</v>
      </c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H200" s="208"/>
      <c r="AI200" s="208"/>
      <c r="AJ200" s="208"/>
      <c r="AK200" s="208"/>
      <c r="AL200" s="208"/>
      <c r="AM200" s="208"/>
      <c r="AN200" s="208"/>
      <c r="AP200" s="90"/>
      <c r="AQ200" s="108"/>
      <c r="AR200" s="108"/>
      <c r="AS200" s="109"/>
      <c r="AT200" s="109"/>
      <c r="AU200" s="103"/>
      <c r="AV200" s="109"/>
      <c r="AW200" s="103"/>
    </row>
    <row r="201" spans="2:49" s="365" customFormat="1" ht="15" customHeight="1">
      <c r="B201" s="432" t="s">
        <v>455</v>
      </c>
      <c r="C201" s="364"/>
      <c r="D201" s="364"/>
      <c r="E201" s="364"/>
      <c r="F201" s="364"/>
      <c r="G201" s="364"/>
      <c r="H201" s="364"/>
      <c r="I201" s="364"/>
      <c r="J201" s="364"/>
      <c r="K201" s="364"/>
      <c r="L201" s="364"/>
      <c r="M201" s="364"/>
      <c r="N201" s="364"/>
      <c r="O201" s="364"/>
      <c r="P201" s="364"/>
      <c r="Q201" s="364"/>
      <c r="R201" s="364"/>
      <c r="S201" s="364"/>
      <c r="T201" s="364"/>
      <c r="U201" s="364"/>
      <c r="V201" s="364"/>
      <c r="W201" s="364"/>
      <c r="X201" s="364"/>
      <c r="Y201" s="363"/>
      <c r="Z201" s="363"/>
      <c r="AA201" s="364"/>
    </row>
    <row r="202" spans="2:49" s="14" customFormat="1" ht="15" customHeight="1">
      <c r="B202" s="397" t="s">
        <v>33</v>
      </c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285"/>
      <c r="U202" s="286"/>
      <c r="V202" s="286"/>
      <c r="W202" s="287"/>
      <c r="X202" s="287"/>
      <c r="Y202" s="288"/>
      <c r="Z202" s="129"/>
      <c r="AA202" s="130"/>
      <c r="AH202" s="208"/>
      <c r="AI202" s="208"/>
      <c r="AJ202" s="208"/>
      <c r="AK202" s="208"/>
      <c r="AL202" s="208"/>
      <c r="AM202" s="618" t="s">
        <v>159</v>
      </c>
      <c r="AN202" s="618"/>
      <c r="AO202" s="618"/>
      <c r="AP202" s="618"/>
      <c r="AQ202" s="618"/>
      <c r="AR202" s="618"/>
      <c r="AS202" s="618"/>
      <c r="AT202" s="618"/>
      <c r="AU202" s="618"/>
    </row>
    <row r="203" spans="2:49" s="14" customFormat="1" ht="9.9" customHeight="1"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289"/>
      <c r="U203" s="290"/>
      <c r="V203" s="290"/>
      <c r="W203" s="291"/>
      <c r="X203" s="291"/>
      <c r="Y203" s="292"/>
      <c r="Z203" s="132"/>
      <c r="AA203" s="133"/>
      <c r="AH203" s="208"/>
      <c r="AI203" s="208"/>
      <c r="AJ203" s="208"/>
      <c r="AK203" s="208"/>
      <c r="AL203" s="208"/>
      <c r="AM203" s="618"/>
      <c r="AN203" s="618"/>
      <c r="AO203" s="618"/>
      <c r="AP203" s="618"/>
      <c r="AQ203" s="618"/>
      <c r="AR203" s="618"/>
      <c r="AS203" s="618"/>
      <c r="AT203" s="618"/>
      <c r="AU203" s="618"/>
    </row>
    <row r="204" spans="2:49" ht="39.9" customHeight="1" thickBot="1">
      <c r="B204" s="607" t="s">
        <v>160</v>
      </c>
      <c r="C204" s="607"/>
      <c r="D204" s="607"/>
      <c r="E204" s="607"/>
      <c r="F204" s="607"/>
      <c r="G204" s="607"/>
      <c r="H204" s="607"/>
      <c r="I204" s="607"/>
      <c r="J204" s="607"/>
      <c r="K204" s="607"/>
      <c r="L204" s="607"/>
      <c r="M204" s="607"/>
      <c r="N204" s="607"/>
      <c r="O204" s="607"/>
      <c r="P204" s="607"/>
      <c r="Q204" s="607"/>
      <c r="R204" s="607"/>
      <c r="S204" s="607"/>
      <c r="T204" s="607"/>
      <c r="U204" s="607"/>
      <c r="V204" s="607"/>
      <c r="W204" s="607"/>
      <c r="X204" s="607"/>
      <c r="Y204" s="607"/>
      <c r="Z204" s="607"/>
      <c r="AA204" s="607"/>
      <c r="AB204" s="607"/>
      <c r="AC204" s="607"/>
      <c r="AD204" s="607"/>
      <c r="AE204" s="607"/>
      <c r="AF204" s="607"/>
      <c r="AG204" s="607"/>
      <c r="AN204" s="634" t="s">
        <v>34</v>
      </c>
      <c r="AO204" s="634"/>
      <c r="AP204" s="634"/>
      <c r="AQ204" s="634"/>
      <c r="AR204" s="634"/>
      <c r="AS204" s="634"/>
      <c r="AT204" s="634"/>
    </row>
    <row r="205" spans="2:49" ht="54.9" customHeight="1">
      <c r="B205" s="526" t="s">
        <v>161</v>
      </c>
      <c r="C205" s="525" t="s">
        <v>147</v>
      </c>
      <c r="D205" s="525"/>
      <c r="E205" s="525" t="s">
        <v>162</v>
      </c>
      <c r="F205" s="525"/>
      <c r="G205" s="525" t="s">
        <v>163</v>
      </c>
      <c r="H205" s="525"/>
      <c r="I205" s="525" t="s">
        <v>164</v>
      </c>
      <c r="J205" s="525"/>
      <c r="K205" s="525" t="s">
        <v>150</v>
      </c>
      <c r="L205" s="525"/>
      <c r="M205" s="525" t="s">
        <v>165</v>
      </c>
      <c r="N205" s="525"/>
      <c r="O205" s="525" t="s">
        <v>166</v>
      </c>
      <c r="P205" s="525"/>
      <c r="Q205" s="525" t="s">
        <v>167</v>
      </c>
      <c r="R205" s="525"/>
      <c r="S205" s="525" t="s">
        <v>168</v>
      </c>
      <c r="T205" s="525"/>
      <c r="U205" s="525" t="s">
        <v>169</v>
      </c>
      <c r="V205" s="525"/>
      <c r="W205" s="525" t="s">
        <v>170</v>
      </c>
      <c r="X205" s="525"/>
      <c r="Y205" s="525" t="s">
        <v>134</v>
      </c>
      <c r="Z205" s="525"/>
      <c r="AA205" s="525" t="s">
        <v>154</v>
      </c>
      <c r="AB205" s="525"/>
      <c r="AC205" s="525" t="s">
        <v>171</v>
      </c>
      <c r="AD205" s="525"/>
      <c r="AE205" s="525" t="s">
        <v>12</v>
      </c>
      <c r="AF205" s="525"/>
      <c r="AG205" s="523" t="s">
        <v>12</v>
      </c>
      <c r="AO205" s="625" t="s">
        <v>53</v>
      </c>
      <c r="AP205" s="626"/>
      <c r="AQ205" s="627"/>
      <c r="AR205" s="636" t="s">
        <v>172</v>
      </c>
      <c r="AS205" s="638" t="s">
        <v>173</v>
      </c>
    </row>
    <row r="206" spans="2:49" ht="12" customHeight="1">
      <c r="B206" s="527"/>
      <c r="C206" s="4" t="s">
        <v>13</v>
      </c>
      <c r="D206" s="4" t="s">
        <v>14</v>
      </c>
      <c r="E206" s="4" t="s">
        <v>13</v>
      </c>
      <c r="F206" s="4" t="s">
        <v>14</v>
      </c>
      <c r="G206" s="4" t="s">
        <v>13</v>
      </c>
      <c r="H206" s="4" t="s">
        <v>14</v>
      </c>
      <c r="I206" s="4" t="s">
        <v>13</v>
      </c>
      <c r="J206" s="4" t="s">
        <v>14</v>
      </c>
      <c r="K206" s="4" t="s">
        <v>13</v>
      </c>
      <c r="L206" s="4" t="s">
        <v>14</v>
      </c>
      <c r="M206" s="4" t="s">
        <v>13</v>
      </c>
      <c r="N206" s="4" t="s">
        <v>14</v>
      </c>
      <c r="O206" s="4" t="s">
        <v>13</v>
      </c>
      <c r="P206" s="4" t="s">
        <v>14</v>
      </c>
      <c r="Q206" s="4" t="s">
        <v>13</v>
      </c>
      <c r="R206" s="4" t="s">
        <v>14</v>
      </c>
      <c r="S206" s="4" t="s">
        <v>13</v>
      </c>
      <c r="T206" s="4" t="s">
        <v>14</v>
      </c>
      <c r="U206" s="4" t="s">
        <v>13</v>
      </c>
      <c r="V206" s="4" t="s">
        <v>14</v>
      </c>
      <c r="W206" s="4" t="s">
        <v>13</v>
      </c>
      <c r="X206" s="4" t="s">
        <v>14</v>
      </c>
      <c r="Y206" s="4" t="s">
        <v>13</v>
      </c>
      <c r="Z206" s="4" t="s">
        <v>14</v>
      </c>
      <c r="AA206" s="4" t="s">
        <v>13</v>
      </c>
      <c r="AB206" s="4" t="s">
        <v>14</v>
      </c>
      <c r="AC206" s="4" t="s">
        <v>13</v>
      </c>
      <c r="AD206" s="4" t="s">
        <v>14</v>
      </c>
      <c r="AE206" s="4" t="s">
        <v>13</v>
      </c>
      <c r="AF206" s="4" t="s">
        <v>14</v>
      </c>
      <c r="AG206" s="524"/>
      <c r="AO206" s="628"/>
      <c r="AP206" s="629"/>
      <c r="AQ206" s="630"/>
      <c r="AR206" s="637"/>
      <c r="AS206" s="639"/>
    </row>
    <row r="207" spans="2:49" ht="15" customHeight="1">
      <c r="B207" s="226" t="s">
        <v>15</v>
      </c>
      <c r="C207" s="110"/>
      <c r="D207" s="111"/>
      <c r="E207" s="110"/>
      <c r="F207" s="111"/>
      <c r="G207" s="110"/>
      <c r="H207" s="111"/>
      <c r="I207" s="110"/>
      <c r="J207" s="111"/>
      <c r="K207" s="110"/>
      <c r="L207" s="111"/>
      <c r="M207" s="110"/>
      <c r="N207" s="111"/>
      <c r="O207" s="110"/>
      <c r="P207" s="111"/>
      <c r="Q207" s="110"/>
      <c r="R207" s="111"/>
      <c r="S207" s="110"/>
      <c r="T207" s="111"/>
      <c r="U207" s="110"/>
      <c r="V207" s="111"/>
      <c r="W207" s="110"/>
      <c r="X207" s="111"/>
      <c r="Y207" s="110"/>
      <c r="Z207" s="111"/>
      <c r="AA207" s="110"/>
      <c r="AB207" s="111"/>
      <c r="AC207" s="110"/>
      <c r="AD207" s="111"/>
      <c r="AE207" s="227">
        <f>C207+E207+G207+I207+K207+M207+O207+Q207+S207+U207+W207+Y207+AA207+AC207</f>
        <v>0</v>
      </c>
      <c r="AF207" s="227">
        <f>D207+F207+H207+J207+L207+N207+P207+R207+T207+V207+X207+Z207+AB207+AD207</f>
        <v>0</v>
      </c>
      <c r="AG207" s="7">
        <f>AE207+AF207</f>
        <v>0</v>
      </c>
      <c r="AO207" s="612" t="s">
        <v>58</v>
      </c>
      <c r="AP207" s="613"/>
      <c r="AQ207" s="614"/>
      <c r="AR207" s="112">
        <f>AT160</f>
        <v>0</v>
      </c>
      <c r="AS207" s="102">
        <f>AT187</f>
        <v>0</v>
      </c>
    </row>
    <row r="208" spans="2:49" ht="15" customHeight="1">
      <c r="B208" s="226" t="s">
        <v>16</v>
      </c>
      <c r="C208" s="110"/>
      <c r="D208" s="111"/>
      <c r="E208" s="110"/>
      <c r="F208" s="111"/>
      <c r="G208" s="110"/>
      <c r="H208" s="111"/>
      <c r="I208" s="110"/>
      <c r="J208" s="111"/>
      <c r="K208" s="110"/>
      <c r="L208" s="111"/>
      <c r="M208" s="110"/>
      <c r="N208" s="111"/>
      <c r="O208" s="110"/>
      <c r="P208" s="111"/>
      <c r="Q208" s="110"/>
      <c r="R208" s="111"/>
      <c r="S208" s="110"/>
      <c r="T208" s="111"/>
      <c r="U208" s="110"/>
      <c r="V208" s="111"/>
      <c r="W208" s="110"/>
      <c r="X208" s="111"/>
      <c r="Y208" s="110"/>
      <c r="Z208" s="111"/>
      <c r="AA208" s="110"/>
      <c r="AB208" s="111"/>
      <c r="AC208" s="110"/>
      <c r="AD208" s="111"/>
      <c r="AE208" s="227">
        <f t="shared" ref="AE208:AE218" si="39">C208+E208+G208+I208+K208+M208+O208+Q208+S208+U208+W208+Y208+AA208+AC208</f>
        <v>0</v>
      </c>
      <c r="AF208" s="227">
        <f t="shared" ref="AF208:AF218" si="40">D208+F208+H208+J208+L208+N208+P208+R208+T208+V208+X208+Z208+AB208+AD208</f>
        <v>0</v>
      </c>
      <c r="AG208" s="7">
        <f t="shared" ref="AG208:AG218" si="41">AE208+AF208</f>
        <v>0</v>
      </c>
      <c r="AO208" s="94"/>
      <c r="AP208" s="95"/>
      <c r="AQ208" s="96"/>
      <c r="AR208" s="112"/>
      <c r="AS208" s="102"/>
    </row>
    <row r="209" spans="2:45" ht="15" customHeight="1">
      <c r="B209" s="226" t="s">
        <v>17</v>
      </c>
      <c r="C209" s="5"/>
      <c r="D209" s="6"/>
      <c r="E209" s="5"/>
      <c r="F209" s="6"/>
      <c r="G209" s="5"/>
      <c r="H209" s="6"/>
      <c r="I209" s="5"/>
      <c r="J209" s="6"/>
      <c r="K209" s="5"/>
      <c r="L209" s="6"/>
      <c r="M209" s="5"/>
      <c r="N209" s="6"/>
      <c r="O209" s="5"/>
      <c r="P209" s="6"/>
      <c r="Q209" s="5"/>
      <c r="R209" s="6"/>
      <c r="S209" s="5"/>
      <c r="T209" s="6"/>
      <c r="U209" s="5"/>
      <c r="V209" s="6"/>
      <c r="W209" s="5"/>
      <c r="X209" s="6"/>
      <c r="Y209" s="5"/>
      <c r="Z209" s="6"/>
      <c r="AA209" s="5"/>
      <c r="AB209" s="6"/>
      <c r="AC209" s="5"/>
      <c r="AD209" s="6"/>
      <c r="AE209" s="227">
        <f t="shared" si="39"/>
        <v>0</v>
      </c>
      <c r="AF209" s="227">
        <f t="shared" si="40"/>
        <v>0</v>
      </c>
      <c r="AG209" s="7">
        <f t="shared" si="41"/>
        <v>0</v>
      </c>
      <c r="AO209" s="612" t="s">
        <v>59</v>
      </c>
      <c r="AP209" s="613"/>
      <c r="AQ209" s="614"/>
      <c r="AR209" s="112">
        <f>AT161</f>
        <v>0.625</v>
      </c>
      <c r="AS209" s="102">
        <f>AT189</f>
        <v>0.25</v>
      </c>
    </row>
    <row r="210" spans="2:45" ht="15" customHeight="1">
      <c r="B210" s="226" t="s">
        <v>18</v>
      </c>
      <c r="C210" s="5"/>
      <c r="D210" s="6"/>
      <c r="E210" s="5"/>
      <c r="F210" s="6"/>
      <c r="G210" s="5"/>
      <c r="H210" s="6"/>
      <c r="I210" s="5"/>
      <c r="J210" s="6"/>
      <c r="K210" s="5"/>
      <c r="L210" s="6"/>
      <c r="M210" s="5"/>
      <c r="N210" s="6"/>
      <c r="O210" s="5"/>
      <c r="P210" s="6"/>
      <c r="Q210" s="5"/>
      <c r="R210" s="6"/>
      <c r="S210" s="5"/>
      <c r="T210" s="6"/>
      <c r="U210" s="5"/>
      <c r="V210" s="6"/>
      <c r="W210" s="5"/>
      <c r="X210" s="6"/>
      <c r="Y210" s="5"/>
      <c r="Z210" s="6"/>
      <c r="AA210" s="5"/>
      <c r="AB210" s="6"/>
      <c r="AC210" s="5"/>
      <c r="AD210" s="6"/>
      <c r="AE210" s="227">
        <f t="shared" si="39"/>
        <v>0</v>
      </c>
      <c r="AF210" s="227">
        <f t="shared" si="40"/>
        <v>0</v>
      </c>
      <c r="AG210" s="7">
        <f t="shared" si="41"/>
        <v>0</v>
      </c>
      <c r="AO210" s="94"/>
      <c r="AP210" s="95"/>
      <c r="AQ210" s="96"/>
      <c r="AR210" s="112"/>
      <c r="AS210" s="102"/>
    </row>
    <row r="211" spans="2:45" ht="30" customHeight="1">
      <c r="B211" s="226" t="s">
        <v>19</v>
      </c>
      <c r="C211" s="5"/>
      <c r="D211" s="6"/>
      <c r="E211" s="5"/>
      <c r="F211" s="6"/>
      <c r="G211" s="5"/>
      <c r="H211" s="6"/>
      <c r="I211" s="5"/>
      <c r="J211" s="6"/>
      <c r="K211" s="5"/>
      <c r="L211" s="6"/>
      <c r="M211" s="5"/>
      <c r="N211" s="6"/>
      <c r="O211" s="5"/>
      <c r="P211" s="6"/>
      <c r="Q211" s="5"/>
      <c r="R211" s="6"/>
      <c r="S211" s="5"/>
      <c r="T211" s="6"/>
      <c r="U211" s="5"/>
      <c r="V211" s="6"/>
      <c r="W211" s="5"/>
      <c r="X211" s="6"/>
      <c r="Y211" s="5"/>
      <c r="Z211" s="6"/>
      <c r="AA211" s="5"/>
      <c r="AB211" s="6"/>
      <c r="AC211" s="5"/>
      <c r="AD211" s="6"/>
      <c r="AE211" s="227">
        <f t="shared" si="39"/>
        <v>0</v>
      </c>
      <c r="AF211" s="227">
        <f t="shared" si="40"/>
        <v>0</v>
      </c>
      <c r="AG211" s="7">
        <f t="shared" si="41"/>
        <v>0</v>
      </c>
      <c r="AO211" s="94"/>
      <c r="AP211" s="95"/>
      <c r="AQ211" s="96"/>
      <c r="AR211" s="112"/>
      <c r="AS211" s="102"/>
    </row>
    <row r="212" spans="2:45" ht="15" customHeight="1">
      <c r="B212" s="226" t="s">
        <v>20</v>
      </c>
      <c r="C212" s="5"/>
      <c r="D212" s="6"/>
      <c r="E212" s="5"/>
      <c r="F212" s="6"/>
      <c r="G212" s="5">
        <f>4+4+1+1</f>
        <v>10</v>
      </c>
      <c r="H212" s="6">
        <f>4+1+1</f>
        <v>6</v>
      </c>
      <c r="I212" s="5"/>
      <c r="J212" s="6"/>
      <c r="K212" s="5"/>
      <c r="L212" s="6"/>
      <c r="M212" s="5"/>
      <c r="N212" s="6"/>
      <c r="O212" s="5"/>
      <c r="P212" s="6"/>
      <c r="Q212" s="5"/>
      <c r="R212" s="6"/>
      <c r="S212" s="5"/>
      <c r="T212" s="6"/>
      <c r="U212" s="5"/>
      <c r="V212" s="6"/>
      <c r="W212" s="5"/>
      <c r="X212" s="6"/>
      <c r="Y212" s="5">
        <f>1+3</f>
        <v>4</v>
      </c>
      <c r="Z212" s="6">
        <f>2</f>
        <v>2</v>
      </c>
      <c r="AA212" s="5"/>
      <c r="AB212" s="6"/>
      <c r="AC212" s="5">
        <f>1+4</f>
        <v>5</v>
      </c>
      <c r="AD212" s="6">
        <f>2+2+1+3</f>
        <v>8</v>
      </c>
      <c r="AE212" s="227">
        <f t="shared" si="39"/>
        <v>19</v>
      </c>
      <c r="AF212" s="227">
        <f t="shared" si="40"/>
        <v>16</v>
      </c>
      <c r="AG212" s="7">
        <f t="shared" si="41"/>
        <v>35</v>
      </c>
      <c r="AO212" s="612" t="s">
        <v>20</v>
      </c>
      <c r="AP212" s="613"/>
      <c r="AQ212" s="614"/>
      <c r="AR212" s="112">
        <f>AT163</f>
        <v>0.65217391304347827</v>
      </c>
      <c r="AS212" s="102">
        <f>AT192</f>
        <v>0</v>
      </c>
    </row>
    <row r="213" spans="2:45" ht="30" customHeight="1">
      <c r="B213" s="226" t="s">
        <v>21</v>
      </c>
      <c r="C213" s="5">
        <v>1</v>
      </c>
      <c r="D213" s="6"/>
      <c r="E213" s="5"/>
      <c r="F213" s="6"/>
      <c r="G213" s="5">
        <f>2+1</f>
        <v>3</v>
      </c>
      <c r="H213" s="6">
        <f>2+1+1+1</f>
        <v>5</v>
      </c>
      <c r="I213" s="5"/>
      <c r="J213" s="6"/>
      <c r="K213" s="5"/>
      <c r="L213" s="6"/>
      <c r="M213" s="5"/>
      <c r="N213" s="6"/>
      <c r="O213" s="5"/>
      <c r="P213" s="6"/>
      <c r="Q213" s="5"/>
      <c r="R213" s="6"/>
      <c r="S213" s="5"/>
      <c r="T213" s="6"/>
      <c r="U213" s="5"/>
      <c r="V213" s="6"/>
      <c r="W213" s="5"/>
      <c r="X213" s="6"/>
      <c r="Y213" s="5"/>
      <c r="Z213" s="6">
        <f>1</f>
        <v>1</v>
      </c>
      <c r="AA213" s="5"/>
      <c r="AB213" s="6"/>
      <c r="AC213" s="5">
        <f>1</f>
        <v>1</v>
      </c>
      <c r="AD213" s="6"/>
      <c r="AE213" s="227">
        <f t="shared" si="39"/>
        <v>5</v>
      </c>
      <c r="AF213" s="227">
        <f t="shared" si="40"/>
        <v>6</v>
      </c>
      <c r="AG213" s="7">
        <f t="shared" si="41"/>
        <v>11</v>
      </c>
      <c r="AO213" s="612" t="s">
        <v>60</v>
      </c>
      <c r="AP213" s="613"/>
      <c r="AQ213" s="614"/>
      <c r="AR213" s="112">
        <f>AT166</f>
        <v>0.81560283687943258</v>
      </c>
      <c r="AS213" s="102">
        <f>AT193</f>
        <v>0</v>
      </c>
    </row>
    <row r="214" spans="2:45" ht="30" customHeight="1">
      <c r="B214" s="226" t="s">
        <v>22</v>
      </c>
      <c r="C214" s="5"/>
      <c r="D214" s="6"/>
      <c r="E214" s="5"/>
      <c r="F214" s="6"/>
      <c r="G214" s="5">
        <f>1+1</f>
        <v>2</v>
      </c>
      <c r="H214" s="6">
        <f>1+1</f>
        <v>2</v>
      </c>
      <c r="I214" s="5"/>
      <c r="J214" s="6"/>
      <c r="K214" s="5"/>
      <c r="L214" s="6"/>
      <c r="M214" s="5"/>
      <c r="N214" s="6"/>
      <c r="O214" s="5"/>
      <c r="P214" s="6"/>
      <c r="Q214" s="5"/>
      <c r="R214" s="6"/>
      <c r="S214" s="5"/>
      <c r="T214" s="6"/>
      <c r="U214" s="5"/>
      <c r="V214" s="6"/>
      <c r="W214" s="5"/>
      <c r="X214" s="6"/>
      <c r="Y214" s="5">
        <f>1+1</f>
        <v>2</v>
      </c>
      <c r="Z214" s="6"/>
      <c r="AA214" s="5"/>
      <c r="AB214" s="6"/>
      <c r="AC214" s="5"/>
      <c r="AD214" s="6"/>
      <c r="AE214" s="227">
        <f t="shared" si="39"/>
        <v>4</v>
      </c>
      <c r="AF214" s="227">
        <f t="shared" si="40"/>
        <v>2</v>
      </c>
      <c r="AG214" s="7">
        <f t="shared" si="41"/>
        <v>6</v>
      </c>
      <c r="AO214" s="612" t="s">
        <v>61</v>
      </c>
      <c r="AP214" s="613"/>
      <c r="AQ214" s="614"/>
      <c r="AR214" s="112">
        <f>AT167</f>
        <v>1</v>
      </c>
      <c r="AS214" s="102">
        <f>AT194</f>
        <v>0</v>
      </c>
    </row>
    <row r="215" spans="2:45" ht="15" customHeight="1">
      <c r="B215" s="228" t="s">
        <v>23</v>
      </c>
      <c r="C215" s="5"/>
      <c r="D215" s="6"/>
      <c r="E215" s="5"/>
      <c r="F215" s="6"/>
      <c r="G215" s="5"/>
      <c r="H215" s="6"/>
      <c r="I215" s="5"/>
      <c r="J215" s="6"/>
      <c r="K215" s="5"/>
      <c r="L215" s="6"/>
      <c r="M215" s="5"/>
      <c r="N215" s="6"/>
      <c r="O215" s="5"/>
      <c r="P215" s="6"/>
      <c r="Q215" s="5"/>
      <c r="R215" s="6"/>
      <c r="S215" s="5"/>
      <c r="T215" s="6"/>
      <c r="U215" s="5"/>
      <c r="V215" s="6"/>
      <c r="W215" s="5"/>
      <c r="X215" s="6"/>
      <c r="Y215" s="5"/>
      <c r="Z215" s="6"/>
      <c r="AA215" s="5"/>
      <c r="AB215" s="6"/>
      <c r="AC215" s="5"/>
      <c r="AD215" s="6"/>
      <c r="AE215" s="227">
        <f t="shared" si="39"/>
        <v>0</v>
      </c>
      <c r="AF215" s="227">
        <f t="shared" si="40"/>
        <v>0</v>
      </c>
      <c r="AG215" s="7">
        <f t="shared" si="41"/>
        <v>0</v>
      </c>
      <c r="AO215" s="612" t="s">
        <v>23</v>
      </c>
      <c r="AP215" s="613"/>
      <c r="AQ215" s="614"/>
      <c r="AR215" s="112">
        <f>AT168</f>
        <v>0.66666666666666663</v>
      </c>
      <c r="AS215" s="102">
        <f>AT195</f>
        <v>0</v>
      </c>
    </row>
    <row r="216" spans="2:45" ht="15" customHeight="1">
      <c r="B216" s="228" t="s">
        <v>25</v>
      </c>
      <c r="C216" s="5"/>
      <c r="D216" s="6"/>
      <c r="E216" s="5"/>
      <c r="F216" s="6"/>
      <c r="G216" s="5"/>
      <c r="H216" s="6"/>
      <c r="I216" s="5"/>
      <c r="J216" s="6"/>
      <c r="K216" s="5"/>
      <c r="L216" s="6"/>
      <c r="M216" s="5"/>
      <c r="N216" s="6"/>
      <c r="O216" s="5"/>
      <c r="P216" s="6"/>
      <c r="Q216" s="5"/>
      <c r="R216" s="6"/>
      <c r="S216" s="5"/>
      <c r="T216" s="6"/>
      <c r="U216" s="5"/>
      <c r="V216" s="6"/>
      <c r="W216" s="5"/>
      <c r="X216" s="6"/>
      <c r="Y216" s="5"/>
      <c r="Z216" s="6"/>
      <c r="AA216" s="5"/>
      <c r="AB216" s="6"/>
      <c r="AC216" s="5"/>
      <c r="AD216" s="6"/>
      <c r="AE216" s="227">
        <f t="shared" si="39"/>
        <v>0</v>
      </c>
      <c r="AF216" s="227">
        <f t="shared" si="40"/>
        <v>0</v>
      </c>
      <c r="AG216" s="7">
        <f t="shared" si="41"/>
        <v>0</v>
      </c>
      <c r="AO216" s="612" t="s">
        <v>24</v>
      </c>
      <c r="AP216" s="613"/>
      <c r="AQ216" s="614"/>
      <c r="AR216" s="112" t="e">
        <f>AT169</f>
        <v>#VALUE!</v>
      </c>
      <c r="AS216" s="102" t="e">
        <f>AT196</f>
        <v>#VALUE!</v>
      </c>
    </row>
    <row r="217" spans="2:45" ht="15" customHeight="1">
      <c r="B217" s="228" t="s">
        <v>24</v>
      </c>
      <c r="C217" s="5"/>
      <c r="D217" s="6"/>
      <c r="E217" s="5"/>
      <c r="F217" s="6"/>
      <c r="G217" s="5"/>
      <c r="H217" s="6"/>
      <c r="I217" s="5"/>
      <c r="J217" s="6"/>
      <c r="K217" s="5"/>
      <c r="L217" s="6"/>
      <c r="M217" s="5"/>
      <c r="N217" s="6"/>
      <c r="O217" s="5"/>
      <c r="P217" s="6"/>
      <c r="Q217" s="5"/>
      <c r="R217" s="6"/>
      <c r="S217" s="5"/>
      <c r="T217" s="6"/>
      <c r="U217" s="5"/>
      <c r="V217" s="6"/>
      <c r="W217" s="5"/>
      <c r="X217" s="6"/>
      <c r="Y217" s="5"/>
      <c r="Z217" s="6"/>
      <c r="AA217" s="5"/>
      <c r="AB217" s="6"/>
      <c r="AC217" s="5"/>
      <c r="AD217" s="6"/>
      <c r="AE217" s="227">
        <f t="shared" si="39"/>
        <v>0</v>
      </c>
      <c r="AF217" s="227">
        <f t="shared" si="40"/>
        <v>0</v>
      </c>
      <c r="AG217" s="7"/>
      <c r="AO217" s="94"/>
      <c r="AP217" s="95"/>
      <c r="AQ217" s="96"/>
      <c r="AR217" s="112"/>
      <c r="AS217" s="102"/>
    </row>
    <row r="218" spans="2:45" ht="15" customHeight="1">
      <c r="B218" s="228" t="s">
        <v>446</v>
      </c>
      <c r="C218" s="5"/>
      <c r="D218" s="6"/>
      <c r="E218" s="5"/>
      <c r="F218" s="6"/>
      <c r="G218" s="5"/>
      <c r="H218" s="6"/>
      <c r="I218" s="5"/>
      <c r="J218" s="6"/>
      <c r="K218" s="5"/>
      <c r="L218" s="6"/>
      <c r="M218" s="5"/>
      <c r="N218" s="6"/>
      <c r="O218" s="5"/>
      <c r="P218" s="6"/>
      <c r="Q218" s="5"/>
      <c r="R218" s="6"/>
      <c r="S218" s="5"/>
      <c r="T218" s="6"/>
      <c r="U218" s="5"/>
      <c r="V218" s="6"/>
      <c r="W218" s="5"/>
      <c r="X218" s="6"/>
      <c r="Y218" s="5"/>
      <c r="Z218" s="6"/>
      <c r="AA218" s="5"/>
      <c r="AB218" s="6"/>
      <c r="AC218" s="5"/>
      <c r="AD218" s="6"/>
      <c r="AE218" s="227">
        <f t="shared" si="39"/>
        <v>0</v>
      </c>
      <c r="AF218" s="227">
        <f t="shared" si="40"/>
        <v>0</v>
      </c>
      <c r="AG218" s="7">
        <f t="shared" si="41"/>
        <v>0</v>
      </c>
      <c r="AO218" s="612" t="s">
        <v>25</v>
      </c>
      <c r="AP218" s="613"/>
      <c r="AQ218" s="614"/>
      <c r="AR218" s="112" t="e">
        <f>AT170</f>
        <v>#DIV/0!</v>
      </c>
      <c r="AS218" s="102" t="e">
        <f>AT198</f>
        <v>#DIV/0!</v>
      </c>
    </row>
    <row r="219" spans="2:45" ht="21" customHeight="1" thickBot="1">
      <c r="B219" s="11" t="s">
        <v>26</v>
      </c>
      <c r="C219" s="12">
        <f t="shared" ref="C219:AD219" si="42">SUM(C207:C218)</f>
        <v>1</v>
      </c>
      <c r="D219" s="12">
        <f t="shared" si="42"/>
        <v>0</v>
      </c>
      <c r="E219" s="12">
        <f t="shared" si="42"/>
        <v>0</v>
      </c>
      <c r="F219" s="12">
        <f t="shared" si="42"/>
        <v>0</v>
      </c>
      <c r="G219" s="12">
        <f t="shared" si="42"/>
        <v>15</v>
      </c>
      <c r="H219" s="12">
        <f t="shared" si="42"/>
        <v>13</v>
      </c>
      <c r="I219" s="12">
        <f t="shared" si="42"/>
        <v>0</v>
      </c>
      <c r="J219" s="12">
        <f t="shared" si="42"/>
        <v>0</v>
      </c>
      <c r="K219" s="12">
        <f t="shared" si="42"/>
        <v>0</v>
      </c>
      <c r="L219" s="12">
        <f t="shared" si="42"/>
        <v>0</v>
      </c>
      <c r="M219" s="12">
        <f t="shared" si="42"/>
        <v>0</v>
      </c>
      <c r="N219" s="12">
        <f t="shared" si="42"/>
        <v>0</v>
      </c>
      <c r="O219" s="12">
        <f t="shared" si="42"/>
        <v>0</v>
      </c>
      <c r="P219" s="12">
        <f t="shared" si="42"/>
        <v>0</v>
      </c>
      <c r="Q219" s="12">
        <f t="shared" si="42"/>
        <v>0</v>
      </c>
      <c r="R219" s="12">
        <f t="shared" si="42"/>
        <v>0</v>
      </c>
      <c r="S219" s="12">
        <f t="shared" si="42"/>
        <v>0</v>
      </c>
      <c r="T219" s="12">
        <f t="shared" si="42"/>
        <v>0</v>
      </c>
      <c r="U219" s="12">
        <f t="shared" si="42"/>
        <v>0</v>
      </c>
      <c r="V219" s="12">
        <f t="shared" si="42"/>
        <v>0</v>
      </c>
      <c r="W219" s="12">
        <f t="shared" si="42"/>
        <v>0</v>
      </c>
      <c r="X219" s="12">
        <f t="shared" si="42"/>
        <v>0</v>
      </c>
      <c r="Y219" s="12">
        <f t="shared" si="42"/>
        <v>6</v>
      </c>
      <c r="Z219" s="12">
        <f t="shared" si="42"/>
        <v>3</v>
      </c>
      <c r="AA219" s="12">
        <f t="shared" si="42"/>
        <v>0</v>
      </c>
      <c r="AB219" s="12">
        <f t="shared" si="42"/>
        <v>0</v>
      </c>
      <c r="AC219" s="12">
        <f t="shared" si="42"/>
        <v>6</v>
      </c>
      <c r="AD219" s="12">
        <f t="shared" si="42"/>
        <v>8</v>
      </c>
      <c r="AE219" s="12">
        <f>SUM(AE207:AE218)</f>
        <v>28</v>
      </c>
      <c r="AF219" s="12">
        <f>SUM(AF207:AF218)</f>
        <v>24</v>
      </c>
      <c r="AG219" s="13">
        <f>AE219+AF219</f>
        <v>52</v>
      </c>
      <c r="AO219" s="631" t="s">
        <v>26</v>
      </c>
      <c r="AP219" s="632"/>
      <c r="AQ219" s="633"/>
      <c r="AR219" s="113" t="e">
        <f>#REF!</f>
        <v>#REF!</v>
      </c>
      <c r="AS219" s="106" t="e">
        <f>AT199</f>
        <v>#REF!</v>
      </c>
    </row>
    <row r="220" spans="2:45" s="14" customFormat="1" ht="15" customHeight="1">
      <c r="B220" s="403" t="s">
        <v>30</v>
      </c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208"/>
      <c r="AI220" s="208"/>
      <c r="AJ220" s="208"/>
      <c r="AK220" s="208"/>
      <c r="AL220" s="208"/>
      <c r="AM220" s="208"/>
      <c r="AN220" s="208"/>
    </row>
    <row r="221" spans="2:45" s="14" customFormat="1" ht="15" customHeight="1">
      <c r="B221" s="434" t="s">
        <v>174</v>
      </c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14"/>
      <c r="T221" s="114"/>
      <c r="U221" s="115"/>
      <c r="V221" s="116"/>
      <c r="W221" s="114"/>
      <c r="X221" s="114"/>
      <c r="Y221" s="114"/>
      <c r="Z221" s="115"/>
      <c r="AA221" s="15"/>
      <c r="AB221" s="15"/>
      <c r="AC221" s="15"/>
      <c r="AD221" s="15"/>
      <c r="AE221" s="15"/>
      <c r="AF221" s="15"/>
      <c r="AG221" s="15"/>
      <c r="AH221" s="208"/>
      <c r="AI221" s="208"/>
      <c r="AJ221" s="208"/>
      <c r="AK221" s="208"/>
      <c r="AL221" s="208"/>
      <c r="AM221" s="208"/>
      <c r="AN221" s="208"/>
    </row>
    <row r="222" spans="2:45" s="14" customFormat="1" ht="15" customHeight="1">
      <c r="B222" s="832" t="s">
        <v>519</v>
      </c>
      <c r="C222" s="832"/>
      <c r="D222" s="832"/>
      <c r="E222" s="832"/>
      <c r="F222" s="832"/>
      <c r="G222" s="832"/>
      <c r="H222" s="832"/>
      <c r="I222" s="832"/>
      <c r="J222" s="832"/>
      <c r="K222" s="832"/>
      <c r="L222" s="832"/>
      <c r="M222" s="832"/>
      <c r="N222" s="832"/>
      <c r="O222" s="832"/>
      <c r="P222" s="832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208"/>
      <c r="AI222" s="208"/>
      <c r="AJ222" s="208"/>
      <c r="AK222" s="208"/>
      <c r="AL222" s="208"/>
      <c r="AM222" s="208"/>
      <c r="AN222" s="208"/>
    </row>
    <row r="223" spans="2:45" s="14" customFormat="1" ht="9.9" customHeight="1"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208"/>
      <c r="AI223" s="208"/>
      <c r="AJ223" s="208"/>
      <c r="AK223" s="208"/>
      <c r="AL223" s="208"/>
      <c r="AM223" s="208"/>
      <c r="AN223" s="208"/>
    </row>
    <row r="224" spans="2:45" ht="39.9" customHeight="1" thickBot="1">
      <c r="B224" s="635" t="s">
        <v>175</v>
      </c>
      <c r="C224" s="635"/>
      <c r="D224" s="635"/>
      <c r="E224" s="635"/>
      <c r="F224" s="635"/>
      <c r="G224" s="635"/>
      <c r="H224" s="635"/>
      <c r="I224" s="635"/>
      <c r="J224" s="635"/>
      <c r="K224" s="293"/>
      <c r="L224" s="293"/>
      <c r="M224" s="293"/>
      <c r="N224" s="293"/>
      <c r="O224" s="293"/>
      <c r="P224" s="293"/>
      <c r="Q224" s="293"/>
      <c r="R224" s="293"/>
      <c r="S224" s="293"/>
    </row>
    <row r="225" spans="2:40" ht="95.25" customHeight="1">
      <c r="B225" s="294" t="s">
        <v>176</v>
      </c>
      <c r="C225" s="295" t="s">
        <v>177</v>
      </c>
      <c r="D225" s="295" t="s">
        <v>178</v>
      </c>
      <c r="E225" s="295" t="s">
        <v>179</v>
      </c>
      <c r="F225" s="295" t="s">
        <v>180</v>
      </c>
      <c r="G225" s="295" t="s">
        <v>181</v>
      </c>
      <c r="H225" s="296" t="s">
        <v>12</v>
      </c>
    </row>
    <row r="226" spans="2:40" ht="15" customHeight="1">
      <c r="B226" s="226" t="s">
        <v>15</v>
      </c>
      <c r="C226" s="117"/>
      <c r="D226" s="117"/>
      <c r="E226" s="117"/>
      <c r="F226" s="117"/>
      <c r="G226" s="117"/>
      <c r="H226" s="7">
        <f>SUM(C226:G226)</f>
        <v>0</v>
      </c>
    </row>
    <row r="227" spans="2:40" ht="15" customHeight="1">
      <c r="B227" s="226" t="s">
        <v>16</v>
      </c>
      <c r="C227" s="117"/>
      <c r="D227" s="117"/>
      <c r="E227" s="117"/>
      <c r="F227" s="117"/>
      <c r="G227" s="117"/>
      <c r="H227" s="7">
        <f t="shared" ref="H227:H237" si="43">SUM(C227:G227)</f>
        <v>0</v>
      </c>
    </row>
    <row r="228" spans="2:40" ht="15" customHeight="1">
      <c r="B228" s="226" t="s">
        <v>17</v>
      </c>
      <c r="C228" s="117"/>
      <c r="D228" s="117"/>
      <c r="E228" s="117"/>
      <c r="F228" s="117"/>
      <c r="G228" s="117"/>
      <c r="H228" s="7">
        <f t="shared" si="43"/>
        <v>0</v>
      </c>
    </row>
    <row r="229" spans="2:40" ht="15" customHeight="1">
      <c r="B229" s="226" t="s">
        <v>18</v>
      </c>
      <c r="C229" s="117"/>
      <c r="D229" s="117"/>
      <c r="E229" s="117"/>
      <c r="F229" s="117"/>
      <c r="G229" s="117"/>
      <c r="H229" s="7">
        <f t="shared" si="43"/>
        <v>0</v>
      </c>
    </row>
    <row r="230" spans="2:40" ht="30" customHeight="1">
      <c r="B230" s="226" t="s">
        <v>19</v>
      </c>
      <c r="C230" s="117"/>
      <c r="D230" s="117"/>
      <c r="E230" s="117"/>
      <c r="F230" s="117"/>
      <c r="G230" s="117"/>
      <c r="H230" s="7">
        <f t="shared" si="43"/>
        <v>0</v>
      </c>
    </row>
    <row r="231" spans="2:40" ht="15" customHeight="1">
      <c r="B231" s="226" t="s">
        <v>20</v>
      </c>
      <c r="C231" s="117"/>
      <c r="D231" s="117"/>
      <c r="E231" s="117"/>
      <c r="F231" s="117"/>
      <c r="G231" s="117"/>
      <c r="H231" s="7">
        <f t="shared" si="43"/>
        <v>0</v>
      </c>
    </row>
    <row r="232" spans="2:40" ht="30" customHeight="1">
      <c r="B232" s="226" t="s">
        <v>21</v>
      </c>
      <c r="C232" s="117"/>
      <c r="D232" s="117"/>
      <c r="E232" s="117"/>
      <c r="F232" s="117"/>
      <c r="G232" s="117"/>
      <c r="H232" s="7">
        <f t="shared" si="43"/>
        <v>0</v>
      </c>
    </row>
    <row r="233" spans="2:40" ht="30" customHeight="1">
      <c r="B233" s="226" t="s">
        <v>22</v>
      </c>
      <c r="C233" s="117"/>
      <c r="D233" s="117"/>
      <c r="E233" s="117"/>
      <c r="F233" s="117"/>
      <c r="G233" s="117"/>
      <c r="H233" s="7">
        <f t="shared" si="43"/>
        <v>0</v>
      </c>
    </row>
    <row r="234" spans="2:40" ht="15" customHeight="1">
      <c r="B234" s="228" t="s">
        <v>23</v>
      </c>
      <c r="C234" s="117"/>
      <c r="D234" s="117"/>
      <c r="E234" s="117"/>
      <c r="F234" s="117"/>
      <c r="G234" s="117"/>
      <c r="H234" s="7">
        <f t="shared" si="43"/>
        <v>0</v>
      </c>
    </row>
    <row r="235" spans="2:40" ht="15" customHeight="1">
      <c r="B235" s="228" t="s">
        <v>25</v>
      </c>
      <c r="C235" s="117"/>
      <c r="D235" s="117"/>
      <c r="E235" s="117"/>
      <c r="F235" s="117"/>
      <c r="G235" s="117"/>
      <c r="H235" s="7">
        <f t="shared" si="43"/>
        <v>0</v>
      </c>
    </row>
    <row r="236" spans="2:40" ht="15" customHeight="1">
      <c r="B236" s="228" t="s">
        <v>24</v>
      </c>
      <c r="C236" s="117"/>
      <c r="D236" s="117"/>
      <c r="E236" s="117"/>
      <c r="F236" s="117"/>
      <c r="G236" s="117"/>
      <c r="H236" s="7">
        <f t="shared" si="43"/>
        <v>0</v>
      </c>
    </row>
    <row r="237" spans="2:40" ht="15" customHeight="1">
      <c r="B237" s="228" t="s">
        <v>446</v>
      </c>
      <c r="C237" s="117"/>
      <c r="D237" s="117"/>
      <c r="E237" s="117"/>
      <c r="F237" s="117"/>
      <c r="G237" s="117"/>
      <c r="H237" s="7">
        <f t="shared" si="43"/>
        <v>0</v>
      </c>
    </row>
    <row r="238" spans="2:40" ht="21" customHeight="1" thickBot="1">
      <c r="B238" s="297" t="s">
        <v>26</v>
      </c>
      <c r="C238" s="298">
        <f>SUM(C226:C237)</f>
        <v>0</v>
      </c>
      <c r="D238" s="298">
        <f>SUM(D226:D237)</f>
        <v>0</v>
      </c>
      <c r="E238" s="298">
        <f>SUM(E226:E237)</f>
        <v>0</v>
      </c>
      <c r="F238" s="298">
        <f>SUM(F226:F237)</f>
        <v>0</v>
      </c>
      <c r="G238" s="298">
        <f>SUM(G226:G237)</f>
        <v>0</v>
      </c>
      <c r="H238" s="13">
        <f>SUM(C238:G238)</f>
        <v>0</v>
      </c>
    </row>
    <row r="239" spans="2:40" s="14" customFormat="1" ht="15" customHeight="1">
      <c r="B239" s="431" t="s">
        <v>30</v>
      </c>
      <c r="C239" s="283"/>
      <c r="D239" s="283"/>
      <c r="E239" s="283"/>
      <c r="F239" s="283"/>
      <c r="G239" s="283"/>
      <c r="H239" s="283"/>
      <c r="AH239" s="208"/>
      <c r="AI239" s="208"/>
      <c r="AJ239" s="208"/>
      <c r="AK239" s="208"/>
      <c r="AL239" s="208"/>
      <c r="AM239" s="208"/>
      <c r="AN239" s="208"/>
    </row>
    <row r="240" spans="2:40" s="14" customFormat="1" ht="20.100000000000001" customHeight="1">
      <c r="B240" s="432" t="s">
        <v>182</v>
      </c>
      <c r="C240" s="283"/>
      <c r="D240" s="283"/>
      <c r="E240" s="283"/>
      <c r="F240" s="283"/>
      <c r="G240" s="283"/>
      <c r="H240" s="283"/>
      <c r="AH240" s="208"/>
      <c r="AI240" s="208"/>
      <c r="AJ240" s="208"/>
      <c r="AK240" s="208"/>
      <c r="AL240" s="208"/>
      <c r="AM240" s="208"/>
      <c r="AN240" s="208"/>
    </row>
    <row r="241" spans="2:51" s="14" customFormat="1" ht="20.100000000000001" customHeight="1">
      <c r="B241" s="435" t="s">
        <v>183</v>
      </c>
      <c r="C241" s="283"/>
      <c r="D241" s="283"/>
      <c r="E241" s="283"/>
      <c r="F241" s="283"/>
      <c r="G241" s="283"/>
      <c r="H241" s="283"/>
      <c r="AH241" s="208"/>
      <c r="AI241" s="208"/>
      <c r="AJ241" s="208"/>
      <c r="AK241" s="208"/>
      <c r="AL241" s="208"/>
      <c r="AM241" s="208"/>
      <c r="AN241" s="208"/>
    </row>
    <row r="242" spans="2:51" s="14" customFormat="1" ht="20.100000000000001" customHeight="1">
      <c r="B242" s="435" t="s">
        <v>184</v>
      </c>
      <c r="C242" s="283"/>
      <c r="D242" s="283"/>
      <c r="E242" s="283"/>
      <c r="F242" s="283"/>
      <c r="G242" s="283"/>
      <c r="H242" s="283"/>
      <c r="AH242" s="208"/>
      <c r="AI242" s="208"/>
      <c r="AJ242" s="208"/>
      <c r="AK242" s="208"/>
      <c r="AL242" s="208"/>
      <c r="AM242" s="208"/>
      <c r="AN242" s="213"/>
      <c r="AO242" s="97"/>
      <c r="AP242" s="97"/>
      <c r="AQ242" s="97"/>
      <c r="AR242" s="97"/>
      <c r="AS242" s="97"/>
      <c r="AT242" s="97"/>
      <c r="AU242" s="97"/>
    </row>
    <row r="243" spans="2:51" s="14" customFormat="1" ht="20.100000000000001" customHeight="1">
      <c r="B243" s="435" t="s">
        <v>185</v>
      </c>
      <c r="C243" s="283"/>
      <c r="D243" s="283"/>
      <c r="E243" s="283"/>
      <c r="F243" s="283"/>
      <c r="G243" s="283"/>
      <c r="H243" s="283"/>
      <c r="AH243" s="208"/>
      <c r="AI243" s="208"/>
      <c r="AJ243" s="208"/>
      <c r="AK243" s="208"/>
      <c r="AL243" s="208"/>
      <c r="AM243" s="213"/>
      <c r="AN243" s="213"/>
      <c r="AO243" s="97"/>
      <c r="AP243" s="97"/>
      <c r="AQ243" s="97"/>
      <c r="AR243" s="97"/>
      <c r="AS243" s="97"/>
      <c r="AT243" s="97"/>
      <c r="AU243" s="97"/>
    </row>
    <row r="244" spans="2:51" s="14" customFormat="1" ht="20.100000000000001" customHeight="1">
      <c r="B244" s="435" t="s">
        <v>186</v>
      </c>
      <c r="C244" s="283"/>
      <c r="D244" s="283"/>
      <c r="E244" s="283"/>
      <c r="F244" s="283"/>
      <c r="G244" s="283"/>
      <c r="H244" s="283"/>
      <c r="AH244" s="208"/>
      <c r="AI244" s="208"/>
      <c r="AJ244" s="208"/>
      <c r="AK244" s="208"/>
      <c r="AL244" s="208"/>
      <c r="AM244" s="213"/>
      <c r="AN244" s="213"/>
      <c r="AO244" s="97"/>
      <c r="AP244" s="97"/>
      <c r="AQ244" s="97"/>
      <c r="AR244" s="97"/>
      <c r="AS244" s="97"/>
      <c r="AT244" s="97"/>
      <c r="AU244" s="97"/>
    </row>
    <row r="245" spans="2:51" s="14" customFormat="1" ht="20.100000000000001" customHeight="1">
      <c r="B245" s="435" t="s">
        <v>187</v>
      </c>
      <c r="C245" s="283"/>
      <c r="D245" s="283"/>
      <c r="E245" s="283"/>
      <c r="F245" s="283"/>
      <c r="G245" s="283"/>
      <c r="H245" s="283"/>
      <c r="AH245" s="208"/>
      <c r="AI245" s="208"/>
      <c r="AJ245" s="208"/>
      <c r="AK245" s="208"/>
      <c r="AL245" s="208"/>
      <c r="AM245" s="213"/>
      <c r="AN245" s="618" t="s">
        <v>188</v>
      </c>
      <c r="AO245" s="618"/>
      <c r="AP245" s="618"/>
      <c r="AQ245" s="618"/>
      <c r="AR245" s="618"/>
      <c r="AS245" s="618"/>
      <c r="AT245" s="618"/>
      <c r="AU245" s="618"/>
      <c r="AV245" s="618"/>
      <c r="AW245" s="618"/>
      <c r="AX245" s="618"/>
      <c r="AY245" s="618"/>
    </row>
    <row r="246" spans="2:51" s="14" customFormat="1" ht="15" customHeight="1">
      <c r="B246" s="832" t="s">
        <v>33</v>
      </c>
      <c r="C246" s="832"/>
      <c r="D246" s="832"/>
      <c r="E246" s="832"/>
      <c r="F246" s="832"/>
      <c r="G246" s="832"/>
      <c r="H246" s="832"/>
      <c r="I246" s="832"/>
      <c r="J246" s="832"/>
      <c r="K246" s="832"/>
      <c r="L246" s="832"/>
      <c r="M246" s="832"/>
      <c r="N246" s="832"/>
      <c r="O246" s="832"/>
      <c r="P246" s="832"/>
      <c r="AH246" s="208"/>
      <c r="AI246" s="208"/>
      <c r="AJ246" s="208"/>
      <c r="AK246" s="208"/>
      <c r="AL246" s="208"/>
      <c r="AM246" s="213"/>
      <c r="AN246" s="618"/>
      <c r="AO246" s="618"/>
      <c r="AP246" s="618"/>
      <c r="AQ246" s="618"/>
      <c r="AR246" s="618"/>
      <c r="AS246" s="618"/>
      <c r="AT246" s="618"/>
      <c r="AU246" s="618"/>
      <c r="AV246" s="618"/>
      <c r="AW246" s="618"/>
      <c r="AX246" s="618"/>
      <c r="AY246" s="618"/>
    </row>
    <row r="247" spans="2:51" s="14" customFormat="1" ht="20.100000000000001" customHeight="1">
      <c r="B247" s="397"/>
      <c r="C247" s="283"/>
      <c r="D247" s="283"/>
      <c r="E247" s="283"/>
      <c r="F247" s="283"/>
      <c r="G247" s="283"/>
      <c r="H247" s="283"/>
      <c r="AH247" s="208"/>
      <c r="AI247" s="208"/>
      <c r="AJ247" s="208"/>
      <c r="AK247" s="208"/>
      <c r="AL247" s="208"/>
      <c r="AM247" s="213"/>
      <c r="AN247" s="618"/>
      <c r="AO247" s="618"/>
      <c r="AP247" s="618"/>
      <c r="AQ247" s="618"/>
      <c r="AR247" s="618"/>
      <c r="AS247" s="618"/>
      <c r="AT247" s="618"/>
      <c r="AU247" s="618"/>
      <c r="AV247" s="618"/>
      <c r="AW247" s="618"/>
      <c r="AX247" s="618"/>
      <c r="AY247" s="618"/>
    </row>
    <row r="248" spans="2:51" ht="39.9" customHeight="1" thickBot="1">
      <c r="B248" s="648" t="s">
        <v>189</v>
      </c>
      <c r="C248" s="648"/>
      <c r="D248" s="648"/>
      <c r="E248" s="648"/>
      <c r="F248" s="648"/>
      <c r="G248" s="648"/>
      <c r="H248" s="648"/>
      <c r="I248" s="648"/>
      <c r="J248" s="648"/>
      <c r="K248" s="648"/>
      <c r="L248" s="648"/>
      <c r="M248" s="648"/>
      <c r="N248" s="648"/>
      <c r="O248" s="648"/>
      <c r="AO248" s="649" t="s">
        <v>34</v>
      </c>
      <c r="AP248" s="649"/>
      <c r="AQ248" s="649"/>
      <c r="AR248" s="634"/>
      <c r="AS248" s="634"/>
      <c r="AT248" s="634"/>
      <c r="AU248" s="634"/>
      <c r="AV248" s="634"/>
      <c r="AW248" s="634"/>
      <c r="AX248" s="634"/>
    </row>
    <row r="249" spans="2:51" ht="69.900000000000006" customHeight="1">
      <c r="B249" s="605" t="s">
        <v>190</v>
      </c>
      <c r="C249" s="522" t="s">
        <v>191</v>
      </c>
      <c r="D249" s="522"/>
      <c r="E249" s="522" t="s">
        <v>192</v>
      </c>
      <c r="F249" s="522"/>
      <c r="G249" s="522" t="s">
        <v>193</v>
      </c>
      <c r="H249" s="522"/>
      <c r="I249" s="522" t="s">
        <v>194</v>
      </c>
      <c r="J249" s="651"/>
      <c r="K249" s="522" t="s">
        <v>195</v>
      </c>
      <c r="L249" s="651"/>
      <c r="M249" s="522" t="s">
        <v>12</v>
      </c>
      <c r="N249" s="522"/>
      <c r="O249" s="523" t="s">
        <v>12</v>
      </c>
      <c r="AO249" s="625" t="s">
        <v>53</v>
      </c>
      <c r="AP249" s="626"/>
      <c r="AQ249" s="627"/>
      <c r="AR249" s="640" t="s">
        <v>139</v>
      </c>
      <c r="AS249" s="642" t="s">
        <v>196</v>
      </c>
      <c r="AT249" s="644" t="s">
        <v>197</v>
      </c>
      <c r="AU249" s="646" t="s">
        <v>198</v>
      </c>
      <c r="AV249" s="652" t="s">
        <v>199</v>
      </c>
      <c r="AW249" s="654" t="s">
        <v>200</v>
      </c>
      <c r="AX249" s="656" t="s">
        <v>201</v>
      </c>
    </row>
    <row r="250" spans="2:51" ht="12" customHeight="1">
      <c r="B250" s="650"/>
      <c r="C250" s="251" t="s">
        <v>13</v>
      </c>
      <c r="D250" s="251" t="s">
        <v>14</v>
      </c>
      <c r="E250" s="251" t="s">
        <v>13</v>
      </c>
      <c r="F250" s="251" t="s">
        <v>14</v>
      </c>
      <c r="G250" s="251" t="s">
        <v>13</v>
      </c>
      <c r="H250" s="251" t="s">
        <v>14</v>
      </c>
      <c r="I250" s="251" t="s">
        <v>13</v>
      </c>
      <c r="J250" s="251" t="s">
        <v>14</v>
      </c>
      <c r="K250" s="251" t="s">
        <v>13</v>
      </c>
      <c r="L250" s="251" t="s">
        <v>14</v>
      </c>
      <c r="M250" s="251" t="s">
        <v>13</v>
      </c>
      <c r="N250" s="251" t="s">
        <v>14</v>
      </c>
      <c r="O250" s="524"/>
      <c r="AO250" s="628"/>
      <c r="AP250" s="629"/>
      <c r="AQ250" s="630"/>
      <c r="AR250" s="641"/>
      <c r="AS250" s="643"/>
      <c r="AT250" s="645"/>
      <c r="AU250" s="647"/>
      <c r="AV250" s="653"/>
      <c r="AW250" s="655"/>
      <c r="AX250" s="657"/>
    </row>
    <row r="251" spans="2:51" ht="15" customHeight="1">
      <c r="B251" s="226" t="s">
        <v>15</v>
      </c>
      <c r="C251" s="82"/>
      <c r="D251" s="83"/>
      <c r="E251" s="82"/>
      <c r="F251" s="83"/>
      <c r="G251" s="82"/>
      <c r="H251" s="83"/>
      <c r="I251" s="82"/>
      <c r="J251" s="83"/>
      <c r="K251" s="82"/>
      <c r="L251" s="83"/>
      <c r="M251" s="252">
        <f>C251+E251+G251+I251+K251</f>
        <v>0</v>
      </c>
      <c r="N251" s="252">
        <f>D251+F251+H251+J251+L251</f>
        <v>0</v>
      </c>
      <c r="O251" s="253">
        <f>M251+N251</f>
        <v>0</v>
      </c>
      <c r="Q251" s="118"/>
      <c r="R251" s="118"/>
      <c r="S251" s="118"/>
      <c r="T251" s="118"/>
      <c r="U251" s="118"/>
      <c r="V251" s="119"/>
      <c r="W251" s="120"/>
      <c r="AO251" s="612" t="s">
        <v>58</v>
      </c>
      <c r="AP251" s="613"/>
      <c r="AQ251" s="614"/>
      <c r="AR251" s="121">
        <f>AA5</f>
        <v>3</v>
      </c>
      <c r="AS251" s="122">
        <f>C251+D251</f>
        <v>0</v>
      </c>
      <c r="AT251" s="123">
        <f>(AS251/AR251)*100%</f>
        <v>0</v>
      </c>
      <c r="AU251" s="124">
        <f>E251+F251</f>
        <v>0</v>
      </c>
      <c r="AV251" s="125">
        <f>(AU251/AR251)*100%</f>
        <v>0</v>
      </c>
      <c r="AW251" s="126">
        <f>G251+H251</f>
        <v>0</v>
      </c>
      <c r="AX251" s="127">
        <f>(AW251/AR251)*100%</f>
        <v>0</v>
      </c>
    </row>
    <row r="252" spans="2:51" ht="15" customHeight="1">
      <c r="B252" s="226" t="s">
        <v>16</v>
      </c>
      <c r="C252" s="82"/>
      <c r="D252" s="83"/>
      <c r="E252" s="82"/>
      <c r="F252" s="83"/>
      <c r="G252" s="82"/>
      <c r="H252" s="83"/>
      <c r="I252" s="82"/>
      <c r="J252" s="83"/>
      <c r="K252" s="82"/>
      <c r="L252" s="83"/>
      <c r="M252" s="252">
        <f t="shared" ref="M252:M262" si="44">C252+E252+G252+I252+K252</f>
        <v>0</v>
      </c>
      <c r="N252" s="252">
        <f t="shared" ref="N252:N262" si="45">D252+F252+H252+J252+L252</f>
        <v>0</v>
      </c>
      <c r="O252" s="253">
        <f t="shared" ref="O252:O262" si="46">M252+N252</f>
        <v>0</v>
      </c>
      <c r="Q252" s="118"/>
      <c r="R252" s="118"/>
      <c r="S252" s="118"/>
      <c r="T252" s="118"/>
      <c r="U252" s="118"/>
      <c r="V252" s="119"/>
      <c r="W252" s="120"/>
      <c r="AO252" s="94"/>
      <c r="AP252" s="95"/>
      <c r="AQ252" s="96"/>
      <c r="AR252" s="121"/>
      <c r="AS252" s="122"/>
      <c r="AT252" s="123"/>
      <c r="AU252" s="124"/>
      <c r="AV252" s="125"/>
      <c r="AW252" s="126"/>
      <c r="AX252" s="127"/>
    </row>
    <row r="253" spans="2:51" ht="15" customHeight="1">
      <c r="B253" s="226" t="s">
        <v>17</v>
      </c>
      <c r="C253" s="82"/>
      <c r="D253" s="83"/>
      <c r="E253" s="82"/>
      <c r="F253" s="83"/>
      <c r="G253" s="82"/>
      <c r="H253" s="83"/>
      <c r="I253" s="82"/>
      <c r="J253" s="83"/>
      <c r="K253" s="82"/>
      <c r="L253" s="83"/>
      <c r="M253" s="252">
        <f t="shared" si="44"/>
        <v>0</v>
      </c>
      <c r="N253" s="252">
        <f t="shared" si="45"/>
        <v>0</v>
      </c>
      <c r="O253" s="253">
        <f t="shared" si="46"/>
        <v>0</v>
      </c>
      <c r="Q253" s="128"/>
      <c r="R253" s="128"/>
      <c r="S253" s="128"/>
      <c r="T253" s="128"/>
      <c r="U253" s="128"/>
      <c r="V253" s="129"/>
      <c r="W253" s="130"/>
      <c r="AO253" s="612" t="s">
        <v>59</v>
      </c>
      <c r="AP253" s="613"/>
      <c r="AQ253" s="614"/>
      <c r="AR253" s="121">
        <f>AA7</f>
        <v>8</v>
      </c>
      <c r="AS253" s="122">
        <f t="shared" ref="AS253:AS262" si="47">C253+D253</f>
        <v>0</v>
      </c>
      <c r="AT253" s="123">
        <f t="shared" ref="AT253:AT263" si="48">(AS253/AR253)*100%</f>
        <v>0</v>
      </c>
      <c r="AU253" s="124">
        <f t="shared" ref="AU253:AU262" si="49">E253+F253</f>
        <v>0</v>
      </c>
      <c r="AV253" s="125">
        <f t="shared" ref="AV253:AV263" si="50">(AU253/AR253)*100%</f>
        <v>0</v>
      </c>
      <c r="AW253" s="126">
        <f t="shared" ref="AW253:AW262" si="51">G253+H253</f>
        <v>0</v>
      </c>
      <c r="AX253" s="127">
        <f t="shared" ref="AX253:AX263" si="52">(AW253/AR253)*100%</f>
        <v>0</v>
      </c>
    </row>
    <row r="254" spans="2:51" ht="15" customHeight="1">
      <c r="B254" s="226" t="s">
        <v>18</v>
      </c>
      <c r="C254" s="82"/>
      <c r="D254" s="83"/>
      <c r="E254" s="82"/>
      <c r="F254" s="83"/>
      <c r="G254" s="82"/>
      <c r="H254" s="83"/>
      <c r="I254" s="82"/>
      <c r="J254" s="83"/>
      <c r="K254" s="82"/>
      <c r="L254" s="83"/>
      <c r="M254" s="252">
        <f t="shared" si="44"/>
        <v>0</v>
      </c>
      <c r="N254" s="252">
        <f t="shared" si="45"/>
        <v>0</v>
      </c>
      <c r="O254" s="253">
        <f t="shared" si="46"/>
        <v>0</v>
      </c>
      <c r="Q254" s="128"/>
      <c r="R254" s="128"/>
      <c r="S254" s="128"/>
      <c r="T254" s="128"/>
      <c r="U254" s="128"/>
      <c r="V254" s="129"/>
      <c r="W254" s="130"/>
      <c r="AO254" s="94"/>
      <c r="AP254" s="95"/>
      <c r="AQ254" s="96"/>
      <c r="AR254" s="121"/>
      <c r="AS254" s="122"/>
      <c r="AT254" s="123"/>
      <c r="AU254" s="124"/>
      <c r="AV254" s="125"/>
      <c r="AW254" s="126"/>
      <c r="AX254" s="127"/>
    </row>
    <row r="255" spans="2:51" ht="30" customHeight="1">
      <c r="B255" s="226" t="s">
        <v>19</v>
      </c>
      <c r="C255" s="82"/>
      <c r="D255" s="83"/>
      <c r="E255" s="82"/>
      <c r="F255" s="83"/>
      <c r="G255" s="82"/>
      <c r="H255" s="83"/>
      <c r="I255" s="82"/>
      <c r="J255" s="83"/>
      <c r="K255" s="82"/>
      <c r="L255" s="83"/>
      <c r="M255" s="252">
        <f t="shared" si="44"/>
        <v>0</v>
      </c>
      <c r="N255" s="252">
        <f t="shared" si="45"/>
        <v>0</v>
      </c>
      <c r="O255" s="253">
        <f t="shared" si="46"/>
        <v>0</v>
      </c>
      <c r="Q255" s="128"/>
      <c r="R255" s="128"/>
      <c r="S255" s="128"/>
      <c r="T255" s="128"/>
      <c r="U255" s="128"/>
      <c r="V255" s="129"/>
      <c r="W255" s="130"/>
      <c r="AO255" s="94"/>
      <c r="AP255" s="95"/>
      <c r="AQ255" s="96"/>
      <c r="AR255" s="121"/>
      <c r="AS255" s="122"/>
      <c r="AT255" s="123"/>
      <c r="AU255" s="124"/>
      <c r="AV255" s="125"/>
      <c r="AW255" s="126"/>
      <c r="AX255" s="127"/>
    </row>
    <row r="256" spans="2:51" ht="15" customHeight="1">
      <c r="B256" s="228" t="s">
        <v>20</v>
      </c>
      <c r="C256" s="82"/>
      <c r="D256" s="83"/>
      <c r="E256" s="82"/>
      <c r="F256" s="83"/>
      <c r="G256" s="82"/>
      <c r="H256" s="83"/>
      <c r="I256" s="82">
        <v>3</v>
      </c>
      <c r="J256" s="83">
        <v>3</v>
      </c>
      <c r="K256" s="82">
        <v>5</v>
      </c>
      <c r="L256" s="83">
        <v>10</v>
      </c>
      <c r="M256" s="252">
        <f t="shared" si="44"/>
        <v>8</v>
      </c>
      <c r="N256" s="252">
        <f t="shared" si="45"/>
        <v>13</v>
      </c>
      <c r="O256" s="253">
        <f t="shared" si="46"/>
        <v>21</v>
      </c>
      <c r="Q256" s="131"/>
      <c r="R256" s="131"/>
      <c r="S256" s="131"/>
      <c r="T256" s="131"/>
      <c r="U256" s="131"/>
      <c r="V256" s="132"/>
      <c r="W256" s="133"/>
      <c r="AO256" s="612" t="s">
        <v>20</v>
      </c>
      <c r="AP256" s="613"/>
      <c r="AQ256" s="614"/>
      <c r="AR256" s="121">
        <f>AA10</f>
        <v>414</v>
      </c>
      <c r="AS256" s="122">
        <f t="shared" si="47"/>
        <v>0</v>
      </c>
      <c r="AT256" s="123">
        <f t="shared" si="48"/>
        <v>0</v>
      </c>
      <c r="AU256" s="124">
        <f t="shared" si="49"/>
        <v>0</v>
      </c>
      <c r="AV256" s="125">
        <f t="shared" si="50"/>
        <v>0</v>
      </c>
      <c r="AW256" s="126">
        <f t="shared" si="51"/>
        <v>0</v>
      </c>
      <c r="AX256" s="127">
        <f t="shared" si="52"/>
        <v>0</v>
      </c>
    </row>
    <row r="257" spans="2:50" ht="30" customHeight="1">
      <c r="B257" s="226" t="s">
        <v>21</v>
      </c>
      <c r="C257" s="82"/>
      <c r="D257" s="83"/>
      <c r="E257" s="82"/>
      <c r="F257" s="83"/>
      <c r="G257" s="82"/>
      <c r="H257" s="83"/>
      <c r="I257" s="82"/>
      <c r="J257" s="83"/>
      <c r="K257" s="82">
        <v>1</v>
      </c>
      <c r="L257" s="83">
        <v>2</v>
      </c>
      <c r="M257" s="252">
        <f t="shared" si="44"/>
        <v>1</v>
      </c>
      <c r="N257" s="252">
        <f t="shared" si="45"/>
        <v>2</v>
      </c>
      <c r="O257" s="253">
        <f t="shared" si="46"/>
        <v>3</v>
      </c>
      <c r="Q257" s="118"/>
      <c r="R257" s="118"/>
      <c r="S257" s="118"/>
      <c r="T257" s="118"/>
      <c r="U257" s="118"/>
      <c r="V257" s="119"/>
      <c r="W257" s="120"/>
      <c r="AO257" s="612" t="s">
        <v>60</v>
      </c>
      <c r="AP257" s="613"/>
      <c r="AQ257" s="614"/>
      <c r="AR257" s="121">
        <f>AA11</f>
        <v>141</v>
      </c>
      <c r="AS257" s="122">
        <f t="shared" si="47"/>
        <v>0</v>
      </c>
      <c r="AT257" s="123">
        <f t="shared" si="48"/>
        <v>0</v>
      </c>
      <c r="AU257" s="124">
        <f t="shared" si="49"/>
        <v>0</v>
      </c>
      <c r="AV257" s="125">
        <f t="shared" si="50"/>
        <v>0</v>
      </c>
      <c r="AW257" s="126">
        <f t="shared" si="51"/>
        <v>0</v>
      </c>
      <c r="AX257" s="127">
        <f t="shared" si="52"/>
        <v>0</v>
      </c>
    </row>
    <row r="258" spans="2:50" ht="30" customHeight="1">
      <c r="B258" s="226" t="s">
        <v>22</v>
      </c>
      <c r="C258" s="82"/>
      <c r="D258" s="83"/>
      <c r="E258" s="82"/>
      <c r="F258" s="83"/>
      <c r="G258" s="82"/>
      <c r="H258" s="83"/>
      <c r="I258" s="82">
        <v>1</v>
      </c>
      <c r="J258" s="83"/>
      <c r="K258" s="82">
        <v>1</v>
      </c>
      <c r="L258" s="83"/>
      <c r="M258" s="252">
        <f t="shared" si="44"/>
        <v>2</v>
      </c>
      <c r="N258" s="252">
        <f t="shared" si="45"/>
        <v>0</v>
      </c>
      <c r="O258" s="253">
        <f t="shared" si="46"/>
        <v>2</v>
      </c>
      <c r="Q258" s="128"/>
      <c r="R258" s="128"/>
      <c r="S258" s="128"/>
      <c r="T258" s="128"/>
      <c r="U258" s="128"/>
      <c r="V258" s="129"/>
      <c r="W258" s="130"/>
      <c r="AO258" s="612" t="s">
        <v>61</v>
      </c>
      <c r="AP258" s="613"/>
      <c r="AQ258" s="614"/>
      <c r="AR258" s="121">
        <f>AA12</f>
        <v>53</v>
      </c>
      <c r="AS258" s="122">
        <f t="shared" si="47"/>
        <v>0</v>
      </c>
      <c r="AT258" s="123">
        <f t="shared" si="48"/>
        <v>0</v>
      </c>
      <c r="AU258" s="124">
        <f t="shared" si="49"/>
        <v>0</v>
      </c>
      <c r="AV258" s="125">
        <f t="shared" si="50"/>
        <v>0</v>
      </c>
      <c r="AW258" s="126">
        <f t="shared" si="51"/>
        <v>0</v>
      </c>
      <c r="AX258" s="127">
        <f t="shared" si="52"/>
        <v>0</v>
      </c>
    </row>
    <row r="259" spans="2:50" ht="15" customHeight="1">
      <c r="B259" s="254" t="s">
        <v>23</v>
      </c>
      <c r="C259" s="82"/>
      <c r="D259" s="83"/>
      <c r="E259" s="82"/>
      <c r="F259" s="83"/>
      <c r="G259" s="82"/>
      <c r="H259" s="83"/>
      <c r="I259" s="82"/>
      <c r="J259" s="83"/>
      <c r="K259" s="82"/>
      <c r="L259" s="83"/>
      <c r="M259" s="252">
        <f t="shared" si="44"/>
        <v>0</v>
      </c>
      <c r="N259" s="252">
        <f t="shared" si="45"/>
        <v>0</v>
      </c>
      <c r="O259" s="253">
        <f t="shared" si="46"/>
        <v>0</v>
      </c>
      <c r="Q259" s="131"/>
      <c r="R259" s="131"/>
      <c r="S259" s="131"/>
      <c r="T259" s="131"/>
      <c r="U259" s="131"/>
      <c r="V259" s="132"/>
      <c r="W259" s="133"/>
      <c r="AO259" s="612" t="s">
        <v>23</v>
      </c>
      <c r="AP259" s="613"/>
      <c r="AQ259" s="614"/>
      <c r="AR259" s="121">
        <f>AA13</f>
        <v>18</v>
      </c>
      <c r="AS259" s="122">
        <f t="shared" si="47"/>
        <v>0</v>
      </c>
      <c r="AT259" s="123">
        <f t="shared" si="48"/>
        <v>0</v>
      </c>
      <c r="AU259" s="124">
        <f t="shared" si="49"/>
        <v>0</v>
      </c>
      <c r="AV259" s="125">
        <f t="shared" si="50"/>
        <v>0</v>
      </c>
      <c r="AW259" s="126">
        <f t="shared" si="51"/>
        <v>0</v>
      </c>
      <c r="AX259" s="127">
        <f t="shared" si="52"/>
        <v>0</v>
      </c>
    </row>
    <row r="260" spans="2:50" ht="15" customHeight="1">
      <c r="B260" s="254" t="s">
        <v>25</v>
      </c>
      <c r="C260" s="82"/>
      <c r="D260" s="83"/>
      <c r="E260" s="82"/>
      <c r="F260" s="83"/>
      <c r="G260" s="82"/>
      <c r="H260" s="83"/>
      <c r="I260" s="82"/>
      <c r="J260" s="83"/>
      <c r="K260" s="82"/>
      <c r="L260" s="83"/>
      <c r="M260" s="252">
        <f t="shared" si="44"/>
        <v>0</v>
      </c>
      <c r="N260" s="252">
        <f t="shared" si="45"/>
        <v>0</v>
      </c>
      <c r="O260" s="253">
        <f t="shared" si="46"/>
        <v>0</v>
      </c>
      <c r="Q260" s="118"/>
      <c r="R260" s="118"/>
      <c r="S260" s="118"/>
      <c r="T260" s="118"/>
      <c r="U260" s="118"/>
      <c r="V260" s="119"/>
      <c r="W260" s="120"/>
      <c r="AO260" s="612" t="s">
        <v>24</v>
      </c>
      <c r="AP260" s="613"/>
      <c r="AQ260" s="614"/>
      <c r="AR260" s="121" t="e">
        <f>AA14</f>
        <v>#VALUE!</v>
      </c>
      <c r="AS260" s="122">
        <f t="shared" si="47"/>
        <v>0</v>
      </c>
      <c r="AT260" s="123" t="e">
        <f t="shared" si="48"/>
        <v>#VALUE!</v>
      </c>
      <c r="AU260" s="124">
        <f t="shared" si="49"/>
        <v>0</v>
      </c>
      <c r="AV260" s="125" t="e">
        <f t="shared" si="50"/>
        <v>#VALUE!</v>
      </c>
      <c r="AW260" s="126">
        <f t="shared" si="51"/>
        <v>0</v>
      </c>
      <c r="AX260" s="127" t="e">
        <f t="shared" si="52"/>
        <v>#VALUE!</v>
      </c>
    </row>
    <row r="261" spans="2:50" ht="15" customHeight="1">
      <c r="B261" s="254" t="s">
        <v>24</v>
      </c>
      <c r="C261" s="82"/>
      <c r="D261" s="83"/>
      <c r="E261" s="82"/>
      <c r="F261" s="83"/>
      <c r="G261" s="82"/>
      <c r="H261" s="83"/>
      <c r="I261" s="82"/>
      <c r="J261" s="83"/>
      <c r="K261" s="82"/>
      <c r="L261" s="83"/>
      <c r="M261" s="252">
        <f t="shared" si="44"/>
        <v>0</v>
      </c>
      <c r="N261" s="252">
        <f t="shared" si="45"/>
        <v>0</v>
      </c>
      <c r="O261" s="253"/>
      <c r="Q261" s="118"/>
      <c r="R261" s="118"/>
      <c r="S261" s="118"/>
      <c r="T261" s="118"/>
      <c r="U261" s="118"/>
      <c r="V261" s="119"/>
      <c r="W261" s="120"/>
      <c r="AO261" s="94"/>
      <c r="AP261" s="95"/>
      <c r="AQ261" s="96"/>
      <c r="AR261" s="121"/>
      <c r="AS261" s="122"/>
      <c r="AT261" s="123"/>
      <c r="AU261" s="124"/>
      <c r="AV261" s="125"/>
      <c r="AW261" s="126"/>
      <c r="AX261" s="127"/>
    </row>
    <row r="262" spans="2:50" ht="15" customHeight="1">
      <c r="B262" s="228" t="s">
        <v>446</v>
      </c>
      <c r="C262" s="82"/>
      <c r="D262" s="83"/>
      <c r="E262" s="82"/>
      <c r="F262" s="83"/>
      <c r="G262" s="82"/>
      <c r="H262" s="83"/>
      <c r="I262" s="82"/>
      <c r="J262" s="83"/>
      <c r="K262" s="82"/>
      <c r="L262" s="83"/>
      <c r="M262" s="252">
        <f t="shared" si="44"/>
        <v>0</v>
      </c>
      <c r="N262" s="252">
        <f t="shared" si="45"/>
        <v>0</v>
      </c>
      <c r="O262" s="253">
        <f t="shared" si="46"/>
        <v>0</v>
      </c>
      <c r="Q262" s="128"/>
      <c r="R262" s="128"/>
      <c r="S262" s="128"/>
      <c r="T262" s="128"/>
      <c r="U262" s="128"/>
      <c r="V262" s="129"/>
      <c r="W262" s="130"/>
      <c r="AO262" s="612" t="s">
        <v>25</v>
      </c>
      <c r="AP262" s="613"/>
      <c r="AQ262" s="614"/>
      <c r="AR262" s="121">
        <f>AA16</f>
        <v>0</v>
      </c>
      <c r="AS262" s="122">
        <f t="shared" si="47"/>
        <v>0</v>
      </c>
      <c r="AT262" s="123" t="e">
        <f t="shared" si="48"/>
        <v>#DIV/0!</v>
      </c>
      <c r="AU262" s="124">
        <f t="shared" si="49"/>
        <v>0</v>
      </c>
      <c r="AV262" s="125" t="e">
        <f t="shared" si="50"/>
        <v>#DIV/0!</v>
      </c>
      <c r="AW262" s="126">
        <f t="shared" si="51"/>
        <v>0</v>
      </c>
      <c r="AX262" s="127" t="e">
        <f t="shared" si="52"/>
        <v>#DIV/0!</v>
      </c>
    </row>
    <row r="263" spans="2:50" ht="21" customHeight="1" thickBot="1">
      <c r="B263" s="255" t="s">
        <v>26</v>
      </c>
      <c r="C263" s="256">
        <f t="shared" ref="C263:N263" si="53">SUM(C251:C262)</f>
        <v>0</v>
      </c>
      <c r="D263" s="256">
        <f t="shared" si="53"/>
        <v>0</v>
      </c>
      <c r="E263" s="256">
        <f t="shared" si="53"/>
        <v>0</v>
      </c>
      <c r="F263" s="256">
        <f t="shared" si="53"/>
        <v>0</v>
      </c>
      <c r="G263" s="256">
        <f t="shared" si="53"/>
        <v>0</v>
      </c>
      <c r="H263" s="256">
        <f t="shared" si="53"/>
        <v>0</v>
      </c>
      <c r="I263" s="256">
        <f t="shared" si="53"/>
        <v>4</v>
      </c>
      <c r="J263" s="256">
        <f t="shared" si="53"/>
        <v>3</v>
      </c>
      <c r="K263" s="256">
        <f t="shared" si="53"/>
        <v>7</v>
      </c>
      <c r="L263" s="256">
        <f>SUM(L251:L262)</f>
        <v>12</v>
      </c>
      <c r="M263" s="256">
        <f t="shared" si="53"/>
        <v>11</v>
      </c>
      <c r="N263" s="256">
        <f t="shared" si="53"/>
        <v>15</v>
      </c>
      <c r="O263" s="257">
        <f>M263+N263</f>
        <v>26</v>
      </c>
      <c r="AO263" s="631" t="s">
        <v>26</v>
      </c>
      <c r="AP263" s="632"/>
      <c r="AQ263" s="633"/>
      <c r="AR263" s="134" t="e">
        <f>SUM(AR251+AR253+AR256+AR257+AR258+AR259+AR260+AR262+#REF!)</f>
        <v>#VALUE!</v>
      </c>
      <c r="AS263" s="135" t="e">
        <f>SUM(AS251+AS253+AS256+AS257+AS258+AS259+AS260+AS262+#REF!)</f>
        <v>#REF!</v>
      </c>
      <c r="AT263" s="136" t="e">
        <f t="shared" si="48"/>
        <v>#REF!</v>
      </c>
      <c r="AU263" s="137" t="e">
        <f>SUM(AU251+AU253+AU256+AU257+AU258+AU259+AU260+AU262+#REF!)</f>
        <v>#REF!</v>
      </c>
      <c r="AV263" s="138" t="e">
        <f t="shared" si="50"/>
        <v>#REF!</v>
      </c>
      <c r="AW263" s="139" t="e">
        <f>SUM(AW251+AW253+AW256+AW257+AW258+AW259+AW260+AW262+#REF!)</f>
        <v>#REF!</v>
      </c>
      <c r="AX263" s="140" t="e">
        <f t="shared" si="52"/>
        <v>#REF!</v>
      </c>
    </row>
    <row r="264" spans="2:50" s="14" customFormat="1" ht="15" customHeight="1">
      <c r="B264" s="403" t="s">
        <v>30</v>
      </c>
      <c r="C264" s="299"/>
      <c r="D264" s="299"/>
      <c r="E264" s="299"/>
      <c r="F264" s="299"/>
      <c r="G264" s="299"/>
      <c r="H264" s="299"/>
      <c r="I264" s="299"/>
      <c r="J264" s="299"/>
      <c r="K264" s="299"/>
      <c r="L264" s="299"/>
      <c r="M264" s="299"/>
      <c r="N264" s="299"/>
      <c r="O264" s="299"/>
      <c r="AH264" s="208"/>
      <c r="AI264" s="208"/>
      <c r="AJ264" s="208"/>
      <c r="AK264" s="208"/>
      <c r="AL264" s="208"/>
      <c r="AM264" s="208"/>
      <c r="AN264" s="208"/>
    </row>
    <row r="265" spans="2:50" s="367" customFormat="1" ht="15" customHeight="1">
      <c r="B265" s="432" t="s">
        <v>456</v>
      </c>
      <c r="C265" s="366"/>
      <c r="D265" s="366"/>
      <c r="E265" s="366"/>
      <c r="F265" s="366"/>
      <c r="G265" s="366"/>
      <c r="H265" s="366"/>
      <c r="I265" s="366"/>
      <c r="J265" s="366"/>
      <c r="K265" s="366"/>
      <c r="L265" s="366"/>
      <c r="M265" s="366"/>
      <c r="N265" s="366"/>
    </row>
    <row r="266" spans="2:50" s="367" customFormat="1" ht="15" customHeight="1">
      <c r="B266" s="432" t="s">
        <v>457</v>
      </c>
      <c r="C266" s="366"/>
      <c r="D266" s="366"/>
      <c r="E266" s="366"/>
      <c r="F266" s="366"/>
      <c r="G266" s="366"/>
      <c r="H266" s="366"/>
      <c r="I266" s="366"/>
      <c r="J266" s="366"/>
      <c r="K266" s="366"/>
      <c r="L266" s="366"/>
      <c r="M266" s="366"/>
      <c r="N266" s="366"/>
    </row>
    <row r="267" spans="2:50" s="14" customFormat="1" ht="15" customHeight="1">
      <c r="B267" s="832" t="s">
        <v>519</v>
      </c>
      <c r="C267" s="832"/>
      <c r="D267" s="832"/>
      <c r="E267" s="832"/>
      <c r="F267" s="832"/>
      <c r="G267" s="832"/>
      <c r="H267" s="832"/>
      <c r="I267" s="832"/>
      <c r="J267" s="832"/>
      <c r="K267" s="832"/>
      <c r="L267" s="832"/>
      <c r="M267" s="832"/>
      <c r="N267" s="832"/>
      <c r="O267" s="832"/>
      <c r="P267" s="832"/>
      <c r="AH267" s="208"/>
      <c r="AI267" s="208"/>
      <c r="AJ267" s="208"/>
      <c r="AK267" s="208"/>
      <c r="AL267" s="208"/>
      <c r="AM267" s="208"/>
      <c r="AN267" s="208"/>
    </row>
    <row r="268" spans="2:50" s="14" customFormat="1" ht="9.9" customHeight="1" thickBot="1">
      <c r="B268" s="15"/>
      <c r="C268" s="299"/>
      <c r="D268" s="299"/>
      <c r="E268" s="299"/>
      <c r="F268" s="299"/>
      <c r="G268" s="299"/>
      <c r="H268" s="299"/>
      <c r="I268" s="299"/>
      <c r="J268" s="299"/>
      <c r="K268" s="299"/>
      <c r="L268" s="299"/>
      <c r="M268" s="299"/>
      <c r="N268" s="299"/>
      <c r="O268" s="299"/>
      <c r="AH268" s="208"/>
      <c r="AI268" s="208"/>
      <c r="AJ268" s="208"/>
      <c r="AK268" s="208"/>
      <c r="AL268" s="208"/>
      <c r="AM268" s="208"/>
      <c r="AN268" s="208"/>
    </row>
    <row r="269" spans="2:50" ht="39.9" customHeight="1" thickBot="1">
      <c r="B269" s="648" t="s">
        <v>202</v>
      </c>
      <c r="C269" s="648"/>
      <c r="D269" s="648"/>
      <c r="E269" s="648"/>
      <c r="F269" s="648"/>
      <c r="G269" s="648"/>
      <c r="H269" s="648"/>
      <c r="I269" s="648"/>
      <c r="J269" s="648"/>
      <c r="K269" s="648"/>
      <c r="L269" s="648"/>
      <c r="M269" s="648"/>
      <c r="N269" s="648"/>
      <c r="O269" s="648"/>
      <c r="P269" s="658"/>
      <c r="Q269" s="537" t="s">
        <v>36</v>
      </c>
      <c r="R269" s="538"/>
      <c r="S269" s="539"/>
    </row>
    <row r="270" spans="2:50" ht="24.9" customHeight="1">
      <c r="B270" s="659" t="s">
        <v>114</v>
      </c>
      <c r="C270" s="522" t="s">
        <v>203</v>
      </c>
      <c r="D270" s="522"/>
      <c r="E270" s="522" t="s">
        <v>204</v>
      </c>
      <c r="F270" s="522"/>
      <c r="G270" s="522" t="s">
        <v>205</v>
      </c>
      <c r="H270" s="522"/>
      <c r="I270" s="522" t="s">
        <v>206</v>
      </c>
      <c r="J270" s="522"/>
      <c r="K270" s="522" t="s">
        <v>207</v>
      </c>
      <c r="L270" s="522"/>
      <c r="M270" s="522" t="s">
        <v>521</v>
      </c>
      <c r="N270" s="522"/>
      <c r="O270" s="522" t="s">
        <v>208</v>
      </c>
      <c r="P270" s="522"/>
      <c r="Q270" s="522" t="s">
        <v>12</v>
      </c>
      <c r="R270" s="522"/>
      <c r="S270" s="523" t="s">
        <v>12</v>
      </c>
    </row>
    <row r="271" spans="2:50" ht="12" customHeight="1">
      <c r="B271" s="660"/>
      <c r="C271" s="251" t="s">
        <v>13</v>
      </c>
      <c r="D271" s="251" t="s">
        <v>14</v>
      </c>
      <c r="E271" s="251" t="s">
        <v>13</v>
      </c>
      <c r="F271" s="251" t="s">
        <v>14</v>
      </c>
      <c r="G271" s="251" t="s">
        <v>13</v>
      </c>
      <c r="H271" s="251" t="s">
        <v>14</v>
      </c>
      <c r="I271" s="251" t="s">
        <v>13</v>
      </c>
      <c r="J271" s="251" t="s">
        <v>14</v>
      </c>
      <c r="K271" s="251" t="s">
        <v>13</v>
      </c>
      <c r="L271" s="251" t="s">
        <v>14</v>
      </c>
      <c r="M271" s="251" t="s">
        <v>13</v>
      </c>
      <c r="N271" s="251" t="s">
        <v>14</v>
      </c>
      <c r="O271" s="251" t="s">
        <v>13</v>
      </c>
      <c r="P271" s="251" t="s">
        <v>14</v>
      </c>
      <c r="Q271" s="251" t="s">
        <v>13</v>
      </c>
      <c r="R271" s="251" t="s">
        <v>14</v>
      </c>
      <c r="S271" s="524"/>
    </row>
    <row r="272" spans="2:50" ht="15" customHeight="1">
      <c r="B272" s="226" t="s">
        <v>15</v>
      </c>
      <c r="C272" s="5"/>
      <c r="D272" s="83"/>
      <c r="E272" s="82"/>
      <c r="F272" s="83"/>
      <c r="G272" s="82"/>
      <c r="H272" s="83"/>
      <c r="I272" s="82"/>
      <c r="J272" s="83"/>
      <c r="K272" s="82"/>
      <c r="L272" s="83"/>
      <c r="M272" s="82"/>
      <c r="N272" s="83"/>
      <c r="O272" s="5">
        <v>2</v>
      </c>
      <c r="P272" s="6">
        <v>1</v>
      </c>
      <c r="Q272" s="300">
        <f>C272+E272+G272+I272+K272+M272+O272</f>
        <v>2</v>
      </c>
      <c r="R272" s="300">
        <f>D272+F272+H272+J272+L272+N272+P272</f>
        <v>1</v>
      </c>
      <c r="S272" s="301">
        <f>Q272+R272</f>
        <v>3</v>
      </c>
      <c r="U272" s="141"/>
      <c r="V272" s="141"/>
      <c r="W272" s="141"/>
      <c r="X272" s="141"/>
      <c r="Y272" s="141"/>
      <c r="Z272" s="142"/>
      <c r="AA272" s="143"/>
    </row>
    <row r="273" spans="2:40" ht="15" customHeight="1">
      <c r="B273" s="226" t="s">
        <v>16</v>
      </c>
      <c r="C273" s="5"/>
      <c r="D273" s="83"/>
      <c r="E273" s="82"/>
      <c r="F273" s="83"/>
      <c r="G273" s="82"/>
      <c r="H273" s="83"/>
      <c r="I273" s="82"/>
      <c r="J273" s="83"/>
      <c r="K273" s="82"/>
      <c r="L273" s="83"/>
      <c r="M273" s="82"/>
      <c r="N273" s="83"/>
      <c r="O273" s="5">
        <v>3</v>
      </c>
      <c r="P273" s="6">
        <v>1</v>
      </c>
      <c r="Q273" s="300">
        <f t="shared" ref="Q273:Q283" si="54">C273+E273+G273+I273+K273+M273+O273</f>
        <v>3</v>
      </c>
      <c r="R273" s="300">
        <f t="shared" ref="R273:R283" si="55">D273+F273+H273+J273+L273+N273+P273</f>
        <v>1</v>
      </c>
      <c r="S273" s="301">
        <f t="shared" ref="S273:S283" si="56">Q273+R273</f>
        <v>4</v>
      </c>
      <c r="U273" s="141"/>
      <c r="V273" s="141"/>
      <c r="W273" s="141"/>
      <c r="X273" s="141"/>
      <c r="Y273" s="141"/>
      <c r="Z273" s="142"/>
      <c r="AA273" s="143"/>
    </row>
    <row r="274" spans="2:40" ht="15" customHeight="1">
      <c r="B274" s="226" t="s">
        <v>17</v>
      </c>
      <c r="C274" s="5"/>
      <c r="D274" s="83"/>
      <c r="E274" s="82"/>
      <c r="F274" s="83"/>
      <c r="G274" s="82"/>
      <c r="H274" s="83"/>
      <c r="I274" s="82"/>
      <c r="J274" s="83"/>
      <c r="K274" s="82"/>
      <c r="L274" s="83"/>
      <c r="M274" s="82"/>
      <c r="N274" s="83"/>
      <c r="O274" s="5">
        <v>2</v>
      </c>
      <c r="P274" s="6">
        <v>6</v>
      </c>
      <c r="Q274" s="300">
        <f t="shared" si="54"/>
        <v>2</v>
      </c>
      <c r="R274" s="300">
        <f t="shared" si="55"/>
        <v>6</v>
      </c>
      <c r="S274" s="301">
        <f t="shared" si="56"/>
        <v>8</v>
      </c>
      <c r="U274" s="141"/>
      <c r="V274" s="141"/>
      <c r="W274" s="141"/>
      <c r="X274" s="141"/>
      <c r="Y274" s="141"/>
      <c r="Z274" s="142"/>
      <c r="AA274" s="143"/>
    </row>
    <row r="275" spans="2:40" ht="15" customHeight="1">
      <c r="B275" s="226" t="s">
        <v>18</v>
      </c>
      <c r="C275" s="5"/>
      <c r="D275" s="83"/>
      <c r="E275" s="82"/>
      <c r="F275" s="83"/>
      <c r="G275" s="82"/>
      <c r="H275" s="83"/>
      <c r="I275" s="82"/>
      <c r="J275" s="83"/>
      <c r="K275" s="82"/>
      <c r="L275" s="83"/>
      <c r="M275" s="82"/>
      <c r="N275" s="83"/>
      <c r="O275" s="5">
        <v>16</v>
      </c>
      <c r="P275" s="6">
        <v>16</v>
      </c>
      <c r="Q275" s="300">
        <f t="shared" si="54"/>
        <v>16</v>
      </c>
      <c r="R275" s="300">
        <f t="shared" si="55"/>
        <v>16</v>
      </c>
      <c r="S275" s="301">
        <f t="shared" si="56"/>
        <v>32</v>
      </c>
      <c r="U275" s="141"/>
      <c r="V275" s="141"/>
      <c r="W275" s="141"/>
      <c r="X275" s="141"/>
      <c r="Y275" s="141"/>
      <c r="Z275" s="142"/>
      <c r="AA275" s="143"/>
    </row>
    <row r="276" spans="2:40" ht="30" customHeight="1">
      <c r="B276" s="226" t="s">
        <v>19</v>
      </c>
      <c r="C276" s="5"/>
      <c r="D276" s="83"/>
      <c r="E276" s="82"/>
      <c r="F276" s="83"/>
      <c r="G276" s="82"/>
      <c r="H276" s="83"/>
      <c r="I276" s="82"/>
      <c r="J276" s="83"/>
      <c r="K276" s="82"/>
      <c r="L276" s="83"/>
      <c r="M276" s="82"/>
      <c r="N276" s="83"/>
      <c r="O276" s="5"/>
      <c r="P276" s="6"/>
      <c r="Q276" s="300">
        <f t="shared" si="54"/>
        <v>0</v>
      </c>
      <c r="R276" s="300">
        <f t="shared" si="55"/>
        <v>0</v>
      </c>
      <c r="S276" s="301">
        <f t="shared" si="56"/>
        <v>0</v>
      </c>
      <c r="U276" s="141"/>
      <c r="V276" s="141"/>
      <c r="W276" s="141"/>
      <c r="X276" s="141"/>
      <c r="Y276" s="141"/>
      <c r="Z276" s="142"/>
      <c r="AA276" s="143"/>
    </row>
    <row r="277" spans="2:40" ht="15" customHeight="1">
      <c r="B277" s="226" t="s">
        <v>20</v>
      </c>
      <c r="C277" s="5"/>
      <c r="D277" s="83"/>
      <c r="E277" s="82">
        <v>152</v>
      </c>
      <c r="F277" s="83">
        <v>244</v>
      </c>
      <c r="G277" s="82"/>
      <c r="H277" s="83"/>
      <c r="I277" s="82"/>
      <c r="J277" s="83">
        <v>3</v>
      </c>
      <c r="K277" s="82"/>
      <c r="L277" s="83"/>
      <c r="M277" s="82"/>
      <c r="N277" s="83"/>
      <c r="O277" s="5">
        <v>7</v>
      </c>
      <c r="P277" s="6">
        <v>8</v>
      </c>
      <c r="Q277" s="300">
        <f t="shared" si="54"/>
        <v>159</v>
      </c>
      <c r="R277" s="300">
        <f t="shared" si="55"/>
        <v>255</v>
      </c>
      <c r="S277" s="301">
        <f t="shared" si="56"/>
        <v>414</v>
      </c>
      <c r="U277" s="141"/>
      <c r="V277" s="141"/>
      <c r="W277" s="141"/>
      <c r="X277" s="141"/>
      <c r="Y277" s="141"/>
      <c r="Z277" s="142"/>
      <c r="AA277" s="143"/>
    </row>
    <row r="278" spans="2:40" ht="30" customHeight="1">
      <c r="B278" s="226" t="s">
        <v>21</v>
      </c>
      <c r="C278" s="5"/>
      <c r="D278" s="83"/>
      <c r="E278" s="82">
        <v>50</v>
      </c>
      <c r="F278" s="83">
        <v>89</v>
      </c>
      <c r="G278" s="82"/>
      <c r="H278" s="83"/>
      <c r="I278" s="82"/>
      <c r="J278" s="83">
        <v>2</v>
      </c>
      <c r="K278" s="82"/>
      <c r="L278" s="83"/>
      <c r="M278" s="82"/>
      <c r="N278" s="83"/>
      <c r="O278" s="5"/>
      <c r="P278" s="6"/>
      <c r="Q278" s="300">
        <f t="shared" si="54"/>
        <v>50</v>
      </c>
      <c r="R278" s="300">
        <f t="shared" si="55"/>
        <v>91</v>
      </c>
      <c r="S278" s="301">
        <f t="shared" si="56"/>
        <v>141</v>
      </c>
      <c r="U278" s="141"/>
      <c r="V278" s="141"/>
      <c r="W278" s="141"/>
      <c r="X278" s="141"/>
      <c r="Y278" s="141"/>
      <c r="Z278" s="142"/>
      <c r="AA278" s="143"/>
    </row>
    <row r="279" spans="2:40" ht="30" customHeight="1">
      <c r="B279" s="226" t="s">
        <v>22</v>
      </c>
      <c r="C279" s="5">
        <v>4</v>
      </c>
      <c r="D279" s="83"/>
      <c r="E279" s="82">
        <v>22</v>
      </c>
      <c r="F279" s="83">
        <v>27</v>
      </c>
      <c r="G279" s="82"/>
      <c r="H279" s="83"/>
      <c r="I279" s="82"/>
      <c r="J279" s="83"/>
      <c r="K279" s="82"/>
      <c r="L279" s="83"/>
      <c r="M279" s="82"/>
      <c r="N279" s="83"/>
      <c r="O279" s="5"/>
      <c r="P279" s="6"/>
      <c r="Q279" s="300">
        <f t="shared" si="54"/>
        <v>26</v>
      </c>
      <c r="R279" s="300">
        <f t="shared" si="55"/>
        <v>27</v>
      </c>
      <c r="S279" s="301">
        <f t="shared" si="56"/>
        <v>53</v>
      </c>
      <c r="U279" s="141"/>
      <c r="V279" s="141"/>
      <c r="W279" s="141"/>
      <c r="X279" s="141"/>
      <c r="Y279" s="141"/>
      <c r="Z279" s="142"/>
      <c r="AA279" s="143"/>
    </row>
    <row r="280" spans="2:40" ht="15" customHeight="1">
      <c r="B280" s="254" t="s">
        <v>23</v>
      </c>
      <c r="C280" s="5"/>
      <c r="D280" s="83"/>
      <c r="E280" s="82">
        <v>15</v>
      </c>
      <c r="F280" s="83">
        <v>3</v>
      </c>
      <c r="G280" s="82"/>
      <c r="H280" s="83"/>
      <c r="I280" s="82"/>
      <c r="J280" s="83"/>
      <c r="K280" s="82"/>
      <c r="L280" s="83"/>
      <c r="M280" s="82"/>
      <c r="N280" s="83"/>
      <c r="O280" s="5"/>
      <c r="P280" s="6"/>
      <c r="Q280" s="300">
        <f t="shared" si="54"/>
        <v>15</v>
      </c>
      <c r="R280" s="300">
        <f t="shared" si="55"/>
        <v>3</v>
      </c>
      <c r="S280" s="301">
        <f t="shared" si="56"/>
        <v>18</v>
      </c>
      <c r="U280" s="141"/>
      <c r="V280" s="141"/>
      <c r="W280" s="141"/>
      <c r="X280" s="141"/>
      <c r="Y280" s="141"/>
      <c r="Z280" s="142"/>
      <c r="AA280" s="143"/>
    </row>
    <row r="281" spans="2:40" ht="15" customHeight="1">
      <c r="B281" s="254" t="s">
        <v>24</v>
      </c>
      <c r="C281" s="5"/>
      <c r="D281" s="83"/>
      <c r="E281" s="82"/>
      <c r="F281" s="83"/>
      <c r="G281" s="82"/>
      <c r="H281" s="83"/>
      <c r="I281" s="82"/>
      <c r="J281" s="83"/>
      <c r="K281" s="82"/>
      <c r="L281" s="83"/>
      <c r="M281" s="82"/>
      <c r="N281" s="83"/>
      <c r="O281" s="5"/>
      <c r="P281" s="6"/>
      <c r="Q281" s="300">
        <f t="shared" si="54"/>
        <v>0</v>
      </c>
      <c r="R281" s="300">
        <f t="shared" si="55"/>
        <v>0</v>
      </c>
      <c r="S281" s="301">
        <f t="shared" si="56"/>
        <v>0</v>
      </c>
      <c r="U281" s="141"/>
      <c r="V281" s="141"/>
      <c r="W281" s="141"/>
      <c r="X281" s="141"/>
      <c r="Y281" s="141"/>
      <c r="Z281" s="142"/>
      <c r="AA281" s="143"/>
    </row>
    <row r="282" spans="2:40" ht="15" customHeight="1">
      <c r="B282" s="228" t="s">
        <v>25</v>
      </c>
      <c r="C282" s="5"/>
      <c r="D282" s="83"/>
      <c r="E282" s="82"/>
      <c r="F282" s="83"/>
      <c r="G282" s="82"/>
      <c r="H282" s="83"/>
      <c r="I282" s="82"/>
      <c r="J282" s="83"/>
      <c r="K282" s="82"/>
      <c r="L282" s="83"/>
      <c r="M282" s="82"/>
      <c r="N282" s="83"/>
      <c r="O282" s="5"/>
      <c r="P282" s="6"/>
      <c r="Q282" s="300">
        <f t="shared" si="54"/>
        <v>0</v>
      </c>
      <c r="R282" s="300">
        <f t="shared" si="55"/>
        <v>0</v>
      </c>
      <c r="S282" s="301">
        <f>Q282+R282</f>
        <v>0</v>
      </c>
      <c r="U282" s="141"/>
      <c r="V282" s="141"/>
      <c r="W282" s="141"/>
      <c r="X282" s="141"/>
      <c r="Y282" s="141"/>
      <c r="Z282" s="142"/>
      <c r="AA282" s="143"/>
    </row>
    <row r="283" spans="2:40" ht="15" customHeight="1">
      <c r="B283" s="228" t="s">
        <v>446</v>
      </c>
      <c r="C283" s="5"/>
      <c r="D283" s="83"/>
      <c r="E283" s="82"/>
      <c r="F283" s="83"/>
      <c r="G283" s="82"/>
      <c r="H283" s="83"/>
      <c r="I283" s="82"/>
      <c r="J283" s="83"/>
      <c r="K283" s="82"/>
      <c r="L283" s="83"/>
      <c r="M283" s="82"/>
      <c r="N283" s="83"/>
      <c r="O283" s="5"/>
      <c r="P283" s="6"/>
      <c r="Q283" s="300">
        <f t="shared" si="54"/>
        <v>0</v>
      </c>
      <c r="R283" s="300">
        <f t="shared" si="55"/>
        <v>0</v>
      </c>
      <c r="S283" s="301">
        <f t="shared" si="56"/>
        <v>0</v>
      </c>
      <c r="U283" s="128"/>
      <c r="V283" s="128"/>
      <c r="W283" s="128"/>
      <c r="X283" s="128"/>
      <c r="Y283" s="128"/>
      <c r="Z283" s="129"/>
      <c r="AA283" s="130"/>
    </row>
    <row r="284" spans="2:40" ht="21" customHeight="1" thickBot="1">
      <c r="B284" s="255" t="s">
        <v>26</v>
      </c>
      <c r="C284" s="256">
        <f>SUM(C272:C283)</f>
        <v>4</v>
      </c>
      <c r="D284" s="256">
        <f t="shared" ref="D284:R284" si="57">SUM(D272:D283)</f>
        <v>0</v>
      </c>
      <c r="E284" s="256">
        <f t="shared" si="57"/>
        <v>239</v>
      </c>
      <c r="F284" s="256">
        <f t="shared" si="57"/>
        <v>363</v>
      </c>
      <c r="G284" s="256">
        <f t="shared" si="57"/>
        <v>0</v>
      </c>
      <c r="H284" s="256">
        <f t="shared" si="57"/>
        <v>0</v>
      </c>
      <c r="I284" s="256">
        <f t="shared" si="57"/>
        <v>0</v>
      </c>
      <c r="J284" s="256">
        <f t="shared" si="57"/>
        <v>5</v>
      </c>
      <c r="K284" s="256">
        <f t="shared" si="57"/>
        <v>0</v>
      </c>
      <c r="L284" s="256">
        <f t="shared" si="57"/>
        <v>0</v>
      </c>
      <c r="M284" s="256">
        <f t="shared" si="57"/>
        <v>0</v>
      </c>
      <c r="N284" s="256">
        <f t="shared" si="57"/>
        <v>0</v>
      </c>
      <c r="O284" s="256">
        <f t="shared" si="57"/>
        <v>30</v>
      </c>
      <c r="P284" s="256">
        <f t="shared" si="57"/>
        <v>32</v>
      </c>
      <c r="Q284" s="302">
        <f t="shared" si="57"/>
        <v>273</v>
      </c>
      <c r="R284" s="302">
        <f t="shared" si="57"/>
        <v>400</v>
      </c>
      <c r="S284" s="233">
        <f>Q284+R284</f>
        <v>673</v>
      </c>
    </row>
    <row r="285" spans="2:40" s="14" customFormat="1" ht="15" customHeight="1">
      <c r="B285" s="403" t="s">
        <v>30</v>
      </c>
      <c r="C285" s="299"/>
      <c r="D285" s="299"/>
      <c r="E285" s="299"/>
      <c r="F285" s="299"/>
      <c r="G285" s="299"/>
      <c r="H285" s="299"/>
      <c r="I285" s="299"/>
      <c r="J285" s="299"/>
      <c r="K285" s="299"/>
      <c r="L285" s="299"/>
      <c r="M285" s="299"/>
      <c r="N285" s="299"/>
      <c r="O285" s="299"/>
      <c r="P285" s="299"/>
      <c r="Q285" s="299"/>
      <c r="R285" s="299"/>
      <c r="S285" s="299"/>
      <c r="AH285" s="208"/>
      <c r="AI285" s="208"/>
      <c r="AJ285" s="208"/>
      <c r="AK285" s="208"/>
      <c r="AL285" s="208"/>
      <c r="AM285" s="208"/>
      <c r="AN285" s="208"/>
    </row>
    <row r="286" spans="2:40" s="14" customFormat="1" ht="15" customHeight="1">
      <c r="B286" s="434" t="s">
        <v>31</v>
      </c>
      <c r="C286" s="299"/>
      <c r="D286" s="299"/>
      <c r="E286" s="299"/>
      <c r="F286" s="299"/>
      <c r="G286" s="299"/>
      <c r="H286" s="299"/>
      <c r="I286" s="299"/>
      <c r="J286" s="299"/>
      <c r="K286" s="299"/>
      <c r="L286" s="299"/>
      <c r="M286" s="299"/>
      <c r="N286" s="299"/>
      <c r="O286" s="299"/>
      <c r="P286" s="299"/>
      <c r="Q286" s="299"/>
      <c r="R286" s="299"/>
      <c r="S286" s="299"/>
      <c r="AH286" s="208"/>
      <c r="AI286" s="208"/>
      <c r="AJ286" s="208"/>
      <c r="AK286" s="208"/>
      <c r="AL286" s="208"/>
      <c r="AM286" s="208"/>
      <c r="AN286" s="208"/>
    </row>
    <row r="287" spans="2:40" s="368" customFormat="1" ht="15" customHeight="1">
      <c r="B287" s="436" t="s">
        <v>458</v>
      </c>
      <c r="C287" s="363"/>
      <c r="D287" s="363"/>
      <c r="E287" s="363"/>
      <c r="F287" s="363"/>
      <c r="G287" s="363"/>
      <c r="H287" s="363"/>
      <c r="I287" s="363"/>
      <c r="J287" s="363"/>
      <c r="K287" s="363"/>
      <c r="L287" s="363"/>
      <c r="M287" s="363"/>
      <c r="N287" s="363"/>
      <c r="Q287" s="369"/>
      <c r="R287" s="369"/>
      <c r="S287" s="369"/>
    </row>
    <row r="288" spans="2:40" s="14" customFormat="1" ht="15" customHeight="1">
      <c r="B288" s="397" t="s">
        <v>33</v>
      </c>
      <c r="C288" s="299"/>
      <c r="D288" s="299"/>
      <c r="E288" s="299"/>
      <c r="F288" s="299"/>
      <c r="G288" s="299"/>
      <c r="H288" s="299"/>
      <c r="I288" s="299"/>
      <c r="J288" s="299"/>
      <c r="K288" s="299"/>
      <c r="L288" s="299"/>
      <c r="M288" s="299"/>
      <c r="N288" s="299"/>
      <c r="O288" s="299"/>
      <c r="P288" s="299"/>
      <c r="Q288" s="299"/>
      <c r="R288" s="299"/>
      <c r="S288" s="299"/>
      <c r="AH288" s="208"/>
      <c r="AI288" s="208"/>
      <c r="AJ288" s="208"/>
      <c r="AK288" s="208"/>
      <c r="AL288" s="208"/>
      <c r="AM288" s="208"/>
      <c r="AN288" s="208"/>
    </row>
    <row r="289" spans="2:23" s="368" customFormat="1" ht="15" customHeight="1" thickBot="1">
      <c r="B289" s="833" t="s">
        <v>520</v>
      </c>
      <c r="C289" s="833"/>
      <c r="Q289" s="369"/>
      <c r="R289" s="369"/>
      <c r="S289" s="369"/>
    </row>
    <row r="290" spans="2:23" ht="39.9" customHeight="1" thickBot="1">
      <c r="B290" s="648" t="s">
        <v>209</v>
      </c>
      <c r="C290" s="648"/>
      <c r="D290" s="648"/>
      <c r="E290" s="648"/>
      <c r="F290" s="648"/>
      <c r="G290" s="648"/>
      <c r="H290" s="648"/>
      <c r="I290" s="648"/>
      <c r="J290" s="648"/>
      <c r="K290" s="648"/>
      <c r="L290" s="648"/>
      <c r="M290" s="648"/>
      <c r="N290" s="648"/>
      <c r="O290" s="648"/>
      <c r="P290" s="648"/>
      <c r="Q290" s="648"/>
      <c r="R290" s="658"/>
      <c r="S290" s="537" t="s">
        <v>36</v>
      </c>
      <c r="T290" s="538"/>
      <c r="U290" s="539"/>
    </row>
    <row r="291" spans="2:23" ht="15" customHeight="1">
      <c r="B291" s="605" t="s">
        <v>114</v>
      </c>
      <c r="C291" s="667" t="s">
        <v>210</v>
      </c>
      <c r="D291" s="667"/>
      <c r="E291" s="667"/>
      <c r="F291" s="667"/>
      <c r="G291" s="667"/>
      <c r="H291" s="667"/>
      <c r="I291" s="667"/>
      <c r="J291" s="667"/>
      <c r="K291" s="669" t="s">
        <v>211</v>
      </c>
      <c r="L291" s="669"/>
      <c r="M291" s="669"/>
      <c r="N291" s="669"/>
      <c r="O291" s="669"/>
      <c r="P291" s="669"/>
      <c r="Q291" s="669"/>
      <c r="R291" s="669"/>
      <c r="S291" s="669"/>
      <c r="T291" s="669"/>
      <c r="U291" s="670" t="s">
        <v>12</v>
      </c>
      <c r="V291" s="670"/>
      <c r="W291" s="670" t="s">
        <v>26</v>
      </c>
    </row>
    <row r="292" spans="2:23" ht="42" customHeight="1">
      <c r="B292" s="661"/>
      <c r="C292" s="668"/>
      <c r="D292" s="668"/>
      <c r="E292" s="668"/>
      <c r="F292" s="668"/>
      <c r="G292" s="668"/>
      <c r="H292" s="668"/>
      <c r="I292" s="667"/>
      <c r="J292" s="667"/>
      <c r="K292" s="665" t="s">
        <v>212</v>
      </c>
      <c r="L292" s="666"/>
      <c r="M292" s="665" t="s">
        <v>212</v>
      </c>
      <c r="N292" s="666"/>
      <c r="O292" s="665" t="s">
        <v>212</v>
      </c>
      <c r="P292" s="666"/>
      <c r="Q292" s="665" t="s">
        <v>212</v>
      </c>
      <c r="R292" s="666"/>
      <c r="S292" s="665" t="s">
        <v>212</v>
      </c>
      <c r="T292" s="666"/>
      <c r="U292" s="670" t="s">
        <v>13</v>
      </c>
      <c r="V292" s="670" t="s">
        <v>14</v>
      </c>
      <c r="W292" s="670"/>
    </row>
    <row r="293" spans="2:23" ht="43.5" customHeight="1">
      <c r="B293" s="661"/>
      <c r="C293" s="370"/>
      <c r="D293" s="371"/>
      <c r="E293" s="371"/>
      <c r="F293" s="371"/>
      <c r="G293" s="371"/>
      <c r="H293" s="372"/>
      <c r="I293" s="818" t="s">
        <v>460</v>
      </c>
      <c r="J293" s="818"/>
      <c r="K293" s="819" t="s">
        <v>460</v>
      </c>
      <c r="L293" s="820"/>
      <c r="M293" s="820"/>
      <c r="N293" s="820"/>
      <c r="O293" s="820"/>
      <c r="P293" s="820"/>
      <c r="Q293" s="820"/>
      <c r="R293" s="820"/>
      <c r="S293" s="820"/>
      <c r="T293" s="821"/>
      <c r="U293" s="670"/>
      <c r="V293" s="670"/>
      <c r="W293" s="670"/>
    </row>
    <row r="294" spans="2:23" ht="19.5" customHeight="1">
      <c r="B294" s="661"/>
      <c r="C294" s="662" t="s">
        <v>213</v>
      </c>
      <c r="D294" s="662"/>
      <c r="E294" s="662" t="s">
        <v>453</v>
      </c>
      <c r="F294" s="662"/>
      <c r="G294" s="662" t="s">
        <v>214</v>
      </c>
      <c r="H294" s="662"/>
      <c r="I294" s="663"/>
      <c r="J294" s="664"/>
      <c r="K294" s="663">
        <v>30</v>
      </c>
      <c r="L294" s="664"/>
      <c r="M294" s="663"/>
      <c r="N294" s="664"/>
      <c r="O294" s="663"/>
      <c r="P294" s="664"/>
      <c r="Q294" s="663"/>
      <c r="R294" s="664"/>
      <c r="S294" s="663"/>
      <c r="T294" s="664"/>
      <c r="U294" s="670"/>
      <c r="V294" s="670"/>
      <c r="W294" s="670"/>
    </row>
    <row r="295" spans="2:23" ht="12" customHeight="1">
      <c r="B295" s="661"/>
      <c r="C295" s="373" t="s">
        <v>13</v>
      </c>
      <c r="D295" s="373" t="s">
        <v>14</v>
      </c>
      <c r="E295" s="374" t="s">
        <v>13</v>
      </c>
      <c r="F295" s="373" t="s">
        <v>14</v>
      </c>
      <c r="G295" s="373" t="s">
        <v>13</v>
      </c>
      <c r="H295" s="373" t="s">
        <v>14</v>
      </c>
      <c r="I295" s="373" t="s">
        <v>13</v>
      </c>
      <c r="J295" s="373" t="s">
        <v>14</v>
      </c>
      <c r="K295" s="373" t="s">
        <v>13</v>
      </c>
      <c r="L295" s="373" t="s">
        <v>14</v>
      </c>
      <c r="M295" s="373" t="s">
        <v>13</v>
      </c>
      <c r="N295" s="373" t="s">
        <v>14</v>
      </c>
      <c r="O295" s="373" t="s">
        <v>13</v>
      </c>
      <c r="P295" s="373" t="s">
        <v>14</v>
      </c>
      <c r="Q295" s="373" t="s">
        <v>13</v>
      </c>
      <c r="R295" s="373" t="s">
        <v>14</v>
      </c>
      <c r="S295" s="373" t="s">
        <v>13</v>
      </c>
      <c r="T295" s="373" t="s">
        <v>14</v>
      </c>
      <c r="U295" s="670"/>
      <c r="V295" s="670"/>
      <c r="W295" s="670"/>
    </row>
    <row r="296" spans="2:23" ht="15" customHeight="1">
      <c r="B296" s="226" t="s">
        <v>15</v>
      </c>
      <c r="C296" s="5">
        <v>2</v>
      </c>
      <c r="D296" s="83">
        <v>1</v>
      </c>
      <c r="E296" s="82"/>
      <c r="F296" s="83"/>
      <c r="G296" s="82"/>
      <c r="H296" s="83"/>
      <c r="I296" s="82"/>
      <c r="J296" s="83"/>
      <c r="K296" s="82"/>
      <c r="L296" s="83"/>
      <c r="M296" s="82"/>
      <c r="N296" s="83"/>
      <c r="O296" s="82"/>
      <c r="P296" s="83"/>
      <c r="Q296" s="5"/>
      <c r="R296" s="6"/>
      <c r="S296" s="5"/>
      <c r="T296" s="6"/>
      <c r="U296" s="300">
        <f>C296+E296+G296+I296+K296+M296+O296+Q296+S296</f>
        <v>2</v>
      </c>
      <c r="V296" s="300">
        <f>D296+F296+H296+J296+L296+N296+P296+R296+T296</f>
        <v>1</v>
      </c>
      <c r="W296" s="303">
        <f>U296+V296</f>
        <v>3</v>
      </c>
    </row>
    <row r="297" spans="2:23" ht="15" customHeight="1">
      <c r="B297" s="226" t="s">
        <v>16</v>
      </c>
      <c r="C297" s="5">
        <v>3</v>
      </c>
      <c r="D297" s="83">
        <v>1</v>
      </c>
      <c r="E297" s="82"/>
      <c r="F297" s="83"/>
      <c r="G297" s="82"/>
      <c r="H297" s="83"/>
      <c r="I297" s="82"/>
      <c r="J297" s="83"/>
      <c r="K297" s="82"/>
      <c r="L297" s="83"/>
      <c r="M297" s="82"/>
      <c r="N297" s="83"/>
      <c r="O297" s="82"/>
      <c r="P297" s="83"/>
      <c r="Q297" s="5"/>
      <c r="R297" s="6"/>
      <c r="S297" s="5"/>
      <c r="T297" s="6"/>
      <c r="U297" s="300">
        <f t="shared" ref="U297:U307" si="58">C297+E297+G297+I297+K297+M297+O297+Q297+S297</f>
        <v>3</v>
      </c>
      <c r="V297" s="300">
        <f t="shared" ref="V297:V306" si="59">D297+F297+H297+J297+L297+N297+P297+R297+T297</f>
        <v>1</v>
      </c>
      <c r="W297" s="303">
        <f t="shared" ref="W297:W307" si="60">U297+V297</f>
        <v>4</v>
      </c>
    </row>
    <row r="298" spans="2:23" ht="15" customHeight="1">
      <c r="B298" s="226" t="s">
        <v>17</v>
      </c>
      <c r="C298" s="5">
        <v>2</v>
      </c>
      <c r="D298" s="83">
        <v>6</v>
      </c>
      <c r="E298" s="82"/>
      <c r="F298" s="83"/>
      <c r="G298" s="82"/>
      <c r="H298" s="83"/>
      <c r="I298" s="82"/>
      <c r="J298" s="83"/>
      <c r="K298" s="82"/>
      <c r="L298" s="83"/>
      <c r="M298" s="82"/>
      <c r="N298" s="83"/>
      <c r="O298" s="82"/>
      <c r="P298" s="83"/>
      <c r="Q298" s="5"/>
      <c r="R298" s="6"/>
      <c r="S298" s="5"/>
      <c r="T298" s="6"/>
      <c r="U298" s="300">
        <f t="shared" si="58"/>
        <v>2</v>
      </c>
      <c r="V298" s="300">
        <f t="shared" si="59"/>
        <v>6</v>
      </c>
      <c r="W298" s="303">
        <f t="shared" si="60"/>
        <v>8</v>
      </c>
    </row>
    <row r="299" spans="2:23" ht="15" customHeight="1">
      <c r="B299" s="226" t="s">
        <v>18</v>
      </c>
      <c r="C299" s="5">
        <v>16</v>
      </c>
      <c r="D299" s="83">
        <v>16</v>
      </c>
      <c r="E299" s="82"/>
      <c r="F299" s="83"/>
      <c r="G299" s="82"/>
      <c r="H299" s="83"/>
      <c r="I299" s="82"/>
      <c r="J299" s="83"/>
      <c r="K299" s="82"/>
      <c r="L299" s="83"/>
      <c r="M299" s="82"/>
      <c r="N299" s="83"/>
      <c r="O299" s="82"/>
      <c r="P299" s="83"/>
      <c r="Q299" s="5"/>
      <c r="R299" s="6"/>
      <c r="S299" s="5"/>
      <c r="T299" s="6"/>
      <c r="U299" s="300">
        <f t="shared" si="58"/>
        <v>16</v>
      </c>
      <c r="V299" s="300">
        <f t="shared" si="59"/>
        <v>16</v>
      </c>
      <c r="W299" s="303">
        <f t="shared" si="60"/>
        <v>32</v>
      </c>
    </row>
    <row r="300" spans="2:23" ht="30" customHeight="1">
      <c r="B300" s="226" t="s">
        <v>19</v>
      </c>
      <c r="C300" s="5"/>
      <c r="D300" s="83"/>
      <c r="E300" s="82"/>
      <c r="F300" s="83"/>
      <c r="G300" s="82"/>
      <c r="H300" s="83"/>
      <c r="I300" s="82"/>
      <c r="J300" s="83"/>
      <c r="K300" s="82"/>
      <c r="L300" s="83"/>
      <c r="M300" s="82"/>
      <c r="N300" s="83"/>
      <c r="O300" s="82"/>
      <c r="P300" s="83"/>
      <c r="Q300" s="5"/>
      <c r="R300" s="6"/>
      <c r="S300" s="5"/>
      <c r="T300" s="6"/>
      <c r="U300" s="300">
        <f t="shared" si="58"/>
        <v>0</v>
      </c>
      <c r="V300" s="300">
        <f t="shared" si="59"/>
        <v>0</v>
      </c>
      <c r="W300" s="303">
        <f t="shared" si="60"/>
        <v>0</v>
      </c>
    </row>
    <row r="301" spans="2:23" ht="15" customHeight="1">
      <c r="B301" s="226" t="s">
        <v>20</v>
      </c>
      <c r="C301" s="5">
        <v>159</v>
      </c>
      <c r="D301" s="83">
        <v>252</v>
      </c>
      <c r="E301" s="82"/>
      <c r="F301" s="83"/>
      <c r="G301" s="82"/>
      <c r="H301" s="83"/>
      <c r="I301" s="82"/>
      <c r="J301" s="83"/>
      <c r="K301" s="82"/>
      <c r="L301" s="83">
        <v>3</v>
      </c>
      <c r="M301" s="82"/>
      <c r="N301" s="83"/>
      <c r="O301" s="82"/>
      <c r="P301" s="83"/>
      <c r="Q301" s="5"/>
      <c r="R301" s="6"/>
      <c r="S301" s="5"/>
      <c r="T301" s="6"/>
      <c r="U301" s="300">
        <f t="shared" si="58"/>
        <v>159</v>
      </c>
      <c r="V301" s="300">
        <f t="shared" si="59"/>
        <v>255</v>
      </c>
      <c r="W301" s="303">
        <f t="shared" si="60"/>
        <v>414</v>
      </c>
    </row>
    <row r="302" spans="2:23" ht="30" customHeight="1">
      <c r="B302" s="226" t="s">
        <v>21</v>
      </c>
      <c r="C302" s="5">
        <v>50</v>
      </c>
      <c r="D302" s="83">
        <v>89</v>
      </c>
      <c r="E302" s="82"/>
      <c r="F302" s="83"/>
      <c r="G302" s="82"/>
      <c r="H302" s="83"/>
      <c r="I302" s="82"/>
      <c r="J302" s="83"/>
      <c r="K302" s="82"/>
      <c r="L302" s="83">
        <v>2</v>
      </c>
      <c r="M302" s="82"/>
      <c r="N302" s="83"/>
      <c r="O302" s="82"/>
      <c r="P302" s="83"/>
      <c r="Q302" s="5"/>
      <c r="R302" s="6"/>
      <c r="S302" s="5"/>
      <c r="T302" s="6"/>
      <c r="U302" s="300">
        <f t="shared" si="58"/>
        <v>50</v>
      </c>
      <c r="V302" s="300">
        <f t="shared" si="59"/>
        <v>91</v>
      </c>
      <c r="W302" s="303">
        <f t="shared" si="60"/>
        <v>141</v>
      </c>
    </row>
    <row r="303" spans="2:23" ht="30" customHeight="1">
      <c r="B303" s="226" t="s">
        <v>22</v>
      </c>
      <c r="C303" s="5">
        <v>26</v>
      </c>
      <c r="D303" s="83">
        <v>27</v>
      </c>
      <c r="E303" s="82"/>
      <c r="F303" s="83"/>
      <c r="G303" s="82"/>
      <c r="H303" s="83"/>
      <c r="I303" s="82"/>
      <c r="J303" s="83"/>
      <c r="K303" s="82"/>
      <c r="L303" s="83"/>
      <c r="M303" s="82"/>
      <c r="N303" s="83"/>
      <c r="O303" s="82"/>
      <c r="P303" s="83"/>
      <c r="Q303" s="5"/>
      <c r="R303" s="6"/>
      <c r="S303" s="5"/>
      <c r="T303" s="6"/>
      <c r="U303" s="300">
        <f t="shared" si="58"/>
        <v>26</v>
      </c>
      <c r="V303" s="300">
        <f t="shared" si="59"/>
        <v>27</v>
      </c>
      <c r="W303" s="303">
        <f t="shared" si="60"/>
        <v>53</v>
      </c>
    </row>
    <row r="304" spans="2:23" ht="15" customHeight="1">
      <c r="B304" s="254" t="s">
        <v>23</v>
      </c>
      <c r="C304" s="5">
        <v>15</v>
      </c>
      <c r="D304" s="83">
        <v>3</v>
      </c>
      <c r="E304" s="82"/>
      <c r="F304" s="83"/>
      <c r="G304" s="82"/>
      <c r="H304" s="83"/>
      <c r="I304" s="82"/>
      <c r="J304" s="83"/>
      <c r="K304" s="82"/>
      <c r="L304" s="83"/>
      <c r="M304" s="82"/>
      <c r="N304" s="83"/>
      <c r="O304" s="82"/>
      <c r="P304" s="83"/>
      <c r="Q304" s="5"/>
      <c r="R304" s="6"/>
      <c r="S304" s="5"/>
      <c r="T304" s="6"/>
      <c r="U304" s="300">
        <f t="shared" si="58"/>
        <v>15</v>
      </c>
      <c r="V304" s="300">
        <f t="shared" si="59"/>
        <v>3</v>
      </c>
      <c r="W304" s="303">
        <f t="shared" si="60"/>
        <v>18</v>
      </c>
    </row>
    <row r="305" spans="2:40" ht="15" customHeight="1">
      <c r="B305" s="254" t="s">
        <v>24</v>
      </c>
      <c r="C305" s="5"/>
      <c r="D305" s="83"/>
      <c r="E305" s="82"/>
      <c r="F305" s="83"/>
      <c r="G305" s="82"/>
      <c r="H305" s="83"/>
      <c r="I305" s="82"/>
      <c r="J305" s="83"/>
      <c r="K305" s="82"/>
      <c r="L305" s="83"/>
      <c r="M305" s="82"/>
      <c r="N305" s="83"/>
      <c r="O305" s="82"/>
      <c r="P305" s="83"/>
      <c r="Q305" s="5"/>
      <c r="R305" s="6"/>
      <c r="S305" s="5"/>
      <c r="T305" s="6"/>
      <c r="U305" s="300">
        <f t="shared" si="58"/>
        <v>0</v>
      </c>
      <c r="V305" s="300">
        <f t="shared" si="59"/>
        <v>0</v>
      </c>
      <c r="W305" s="303">
        <f t="shared" si="60"/>
        <v>0</v>
      </c>
    </row>
    <row r="306" spans="2:40" ht="15" customHeight="1">
      <c r="B306" s="228" t="s">
        <v>25</v>
      </c>
      <c r="C306" s="5"/>
      <c r="D306" s="83"/>
      <c r="E306" s="82"/>
      <c r="F306" s="83"/>
      <c r="G306" s="82"/>
      <c r="H306" s="83"/>
      <c r="I306" s="82"/>
      <c r="J306" s="83"/>
      <c r="K306" s="82"/>
      <c r="L306" s="83"/>
      <c r="M306" s="82"/>
      <c r="N306" s="83"/>
      <c r="O306" s="82"/>
      <c r="P306" s="83"/>
      <c r="Q306" s="5"/>
      <c r="R306" s="6"/>
      <c r="S306" s="5"/>
      <c r="T306" s="6"/>
      <c r="U306" s="300">
        <f t="shared" si="58"/>
        <v>0</v>
      </c>
      <c r="V306" s="300">
        <f t="shared" si="59"/>
        <v>0</v>
      </c>
      <c r="W306" s="303">
        <f t="shared" si="60"/>
        <v>0</v>
      </c>
    </row>
    <row r="307" spans="2:40" ht="15" customHeight="1">
      <c r="B307" s="228" t="s">
        <v>446</v>
      </c>
      <c r="C307" s="5"/>
      <c r="D307" s="83"/>
      <c r="E307" s="82"/>
      <c r="F307" s="83"/>
      <c r="G307" s="82"/>
      <c r="H307" s="83"/>
      <c r="I307" s="82"/>
      <c r="J307" s="83"/>
      <c r="K307" s="82"/>
      <c r="L307" s="83"/>
      <c r="M307" s="82"/>
      <c r="N307" s="83"/>
      <c r="O307" s="82"/>
      <c r="P307" s="83"/>
      <c r="Q307" s="5"/>
      <c r="R307" s="6"/>
      <c r="S307" s="5"/>
      <c r="T307" s="6"/>
      <c r="U307" s="300">
        <f t="shared" si="58"/>
        <v>0</v>
      </c>
      <c r="V307" s="300">
        <f>D307+F307+H307+J307+L307+N307+P307+R307+T307</f>
        <v>0</v>
      </c>
      <c r="W307" s="303">
        <f t="shared" si="60"/>
        <v>0</v>
      </c>
    </row>
    <row r="308" spans="2:40" ht="21" customHeight="1" thickBot="1">
      <c r="B308" s="255" t="s">
        <v>26</v>
      </c>
      <c r="C308" s="256">
        <f>SUM(C296:C307)</f>
        <v>273</v>
      </c>
      <c r="D308" s="256">
        <f t="shared" ref="D308:S308" si="61">SUM(D296:D307)</f>
        <v>395</v>
      </c>
      <c r="E308" s="256">
        <f t="shared" si="61"/>
        <v>0</v>
      </c>
      <c r="F308" s="256">
        <f t="shared" si="61"/>
        <v>0</v>
      </c>
      <c r="G308" s="256">
        <f t="shared" si="61"/>
        <v>0</v>
      </c>
      <c r="H308" s="256">
        <f t="shared" si="61"/>
        <v>0</v>
      </c>
      <c r="I308" s="256">
        <f t="shared" si="61"/>
        <v>0</v>
      </c>
      <c r="J308" s="256">
        <f t="shared" si="61"/>
        <v>0</v>
      </c>
      <c r="K308" s="256">
        <f t="shared" si="61"/>
        <v>0</v>
      </c>
      <c r="L308" s="256">
        <f t="shared" si="61"/>
        <v>5</v>
      </c>
      <c r="M308" s="256">
        <f t="shared" si="61"/>
        <v>0</v>
      </c>
      <c r="N308" s="256">
        <f t="shared" si="61"/>
        <v>0</v>
      </c>
      <c r="O308" s="256">
        <f t="shared" si="61"/>
        <v>0</v>
      </c>
      <c r="P308" s="256">
        <f t="shared" si="61"/>
        <v>0</v>
      </c>
      <c r="Q308" s="256">
        <f t="shared" si="61"/>
        <v>0</v>
      </c>
      <c r="R308" s="256">
        <f t="shared" si="61"/>
        <v>0</v>
      </c>
      <c r="S308" s="256">
        <f t="shared" si="61"/>
        <v>0</v>
      </c>
      <c r="T308" s="256">
        <f>SUM(T296:T307)</f>
        <v>0</v>
      </c>
      <c r="U308" s="302">
        <f>SUM(U296:U307)</f>
        <v>273</v>
      </c>
      <c r="V308" s="302">
        <f>SUM(V296:V307)</f>
        <v>400</v>
      </c>
      <c r="W308" s="233">
        <f>U308+V308</f>
        <v>673</v>
      </c>
    </row>
    <row r="309" spans="2:40" s="14" customFormat="1" ht="15" customHeight="1">
      <c r="B309" s="403" t="s">
        <v>30</v>
      </c>
      <c r="C309" s="404"/>
      <c r="D309" s="404"/>
      <c r="E309" s="404"/>
      <c r="F309" s="404"/>
      <c r="G309" s="404"/>
      <c r="H309" s="404"/>
      <c r="I309" s="404"/>
      <c r="J309" s="404"/>
      <c r="K309" s="404"/>
      <c r="L309" s="404"/>
      <c r="M309" s="404"/>
      <c r="N309" s="404"/>
      <c r="O309" s="404"/>
      <c r="P309" s="404"/>
      <c r="Q309" s="404"/>
      <c r="R309" s="404"/>
      <c r="S309" s="404"/>
      <c r="T309" s="404"/>
      <c r="U309" s="404"/>
      <c r="V309" s="405"/>
      <c r="W309" s="405"/>
      <c r="AH309" s="208"/>
      <c r="AI309" s="208"/>
      <c r="AJ309" s="208"/>
      <c r="AK309" s="208"/>
      <c r="AL309" s="208"/>
      <c r="AM309" s="208"/>
      <c r="AN309" s="208"/>
    </row>
    <row r="310" spans="2:40" s="14" customFormat="1" ht="15" customHeight="1">
      <c r="B310" s="434" t="s">
        <v>31</v>
      </c>
      <c r="C310" s="404"/>
      <c r="D310" s="404"/>
      <c r="E310" s="404"/>
      <c r="F310" s="404"/>
      <c r="G310" s="404"/>
      <c r="H310" s="404"/>
      <c r="I310" s="404"/>
      <c r="J310" s="404"/>
      <c r="K310" s="404"/>
      <c r="L310" s="404"/>
      <c r="M310" s="404"/>
      <c r="N310" s="404"/>
      <c r="O310" s="404"/>
      <c r="P310" s="404"/>
      <c r="Q310" s="404"/>
      <c r="R310" s="404"/>
      <c r="S310" s="404"/>
      <c r="T310" s="404"/>
      <c r="U310" s="404"/>
      <c r="V310" s="405"/>
      <c r="W310" s="405"/>
      <c r="AH310" s="208"/>
      <c r="AI310" s="208"/>
      <c r="AJ310" s="208"/>
      <c r="AK310" s="208"/>
      <c r="AL310" s="208"/>
      <c r="AM310" s="208"/>
      <c r="AN310" s="208"/>
    </row>
    <row r="311" spans="2:40" s="14" customFormat="1" ht="15" customHeight="1">
      <c r="B311" s="404" t="s">
        <v>522</v>
      </c>
      <c r="C311" s="404"/>
      <c r="D311" s="404"/>
      <c r="E311" s="404"/>
      <c r="F311" s="404"/>
      <c r="G311" s="404"/>
      <c r="H311" s="404"/>
      <c r="I311" s="404"/>
      <c r="J311" s="404"/>
      <c r="K311" s="404"/>
      <c r="L311" s="404"/>
      <c r="M311" s="404"/>
      <c r="N311" s="404"/>
      <c r="O311" s="404"/>
      <c r="P311" s="404"/>
      <c r="Q311" s="404"/>
      <c r="R311" s="404"/>
      <c r="S311" s="404"/>
      <c r="T311" s="404"/>
      <c r="U311" s="404"/>
      <c r="V311" s="405"/>
      <c r="W311" s="405"/>
      <c r="AH311" s="208"/>
      <c r="AI311" s="208"/>
      <c r="AJ311" s="208"/>
      <c r="AK311" s="208"/>
      <c r="AL311" s="208"/>
      <c r="AM311" s="208"/>
      <c r="AN311" s="208"/>
    </row>
    <row r="312" spans="2:40" s="14" customFormat="1" ht="15" customHeight="1">
      <c r="B312" s="404" t="s">
        <v>215</v>
      </c>
      <c r="C312" s="404"/>
      <c r="D312" s="404"/>
      <c r="E312" s="404"/>
      <c r="F312" s="404"/>
      <c r="G312" s="404"/>
      <c r="H312" s="404"/>
      <c r="I312" s="404"/>
      <c r="J312" s="404"/>
      <c r="K312" s="404"/>
      <c r="L312" s="404"/>
      <c r="M312" s="404"/>
      <c r="N312" s="404"/>
      <c r="O312" s="404"/>
      <c r="P312" s="404"/>
      <c r="Q312" s="404"/>
      <c r="R312" s="404"/>
      <c r="S312" s="404"/>
      <c r="T312" s="404"/>
      <c r="U312" s="404"/>
      <c r="V312" s="405"/>
      <c r="W312" s="405"/>
      <c r="AH312" s="208"/>
      <c r="AI312" s="208"/>
      <c r="AJ312" s="208"/>
      <c r="AK312" s="208"/>
      <c r="AL312" s="208"/>
      <c r="AM312" s="208"/>
      <c r="AN312" s="208"/>
    </row>
    <row r="313" spans="2:40" s="375" customFormat="1" ht="15" customHeight="1">
      <c r="B313" s="822" t="s">
        <v>461</v>
      </c>
      <c r="C313" s="822"/>
      <c r="D313" s="822"/>
      <c r="E313" s="822"/>
      <c r="F313" s="822"/>
      <c r="G313" s="822"/>
      <c r="H313" s="822"/>
      <c r="I313" s="822"/>
      <c r="J313" s="822"/>
      <c r="K313" s="822"/>
      <c r="L313" s="822"/>
      <c r="M313" s="822"/>
      <c r="N313" s="822"/>
      <c r="O313" s="822"/>
      <c r="P313" s="822"/>
      <c r="Q313" s="822"/>
      <c r="R313" s="822"/>
      <c r="S313" s="822"/>
      <c r="T313" s="822"/>
      <c r="U313" s="822"/>
      <c r="V313" s="822"/>
      <c r="W313" s="822"/>
    </row>
    <row r="314" spans="2:40" s="114" customFormat="1" ht="15" customHeight="1">
      <c r="B314" s="437" t="s">
        <v>452</v>
      </c>
      <c r="C314" s="404"/>
      <c r="D314" s="404"/>
      <c r="E314" s="404"/>
      <c r="F314" s="404"/>
      <c r="G314" s="404"/>
      <c r="H314" s="404"/>
      <c r="I314" s="404"/>
      <c r="J314" s="404"/>
      <c r="K314" s="404"/>
      <c r="L314" s="404"/>
      <c r="M314" s="404"/>
      <c r="N314" s="404"/>
      <c r="O314" s="404"/>
      <c r="P314" s="404"/>
      <c r="Q314" s="404"/>
      <c r="R314" s="404"/>
      <c r="S314" s="404"/>
      <c r="T314" s="404"/>
      <c r="U314" s="404"/>
      <c r="V314" s="405"/>
      <c r="W314" s="405"/>
      <c r="AH314" s="360"/>
      <c r="AI314" s="360"/>
      <c r="AJ314" s="360"/>
      <c r="AK314" s="360"/>
      <c r="AL314" s="360"/>
      <c r="AM314" s="360"/>
      <c r="AN314" s="360"/>
    </row>
    <row r="315" spans="2:40" s="368" customFormat="1" ht="15" customHeight="1">
      <c r="B315" s="397" t="s">
        <v>459</v>
      </c>
      <c r="C315" s="427"/>
      <c r="D315" s="427"/>
      <c r="E315" s="427"/>
      <c r="F315" s="427"/>
      <c r="G315" s="427"/>
      <c r="H315" s="427"/>
      <c r="I315" s="427"/>
      <c r="J315" s="427"/>
      <c r="K315" s="427"/>
      <c r="L315" s="427"/>
      <c r="M315" s="427"/>
      <c r="N315" s="427"/>
      <c r="O315" s="427"/>
      <c r="P315" s="427"/>
      <c r="Q315" s="427"/>
      <c r="R315" s="427"/>
      <c r="S315" s="427"/>
      <c r="T315" s="427"/>
      <c r="U315" s="427"/>
      <c r="V315" s="427"/>
      <c r="W315" s="427"/>
    </row>
    <row r="316" spans="2:40" customFormat="1" ht="15" customHeight="1">
      <c r="B316" s="409" t="s">
        <v>454</v>
      </c>
      <c r="C316" s="427"/>
      <c r="D316" s="427"/>
      <c r="E316" s="427"/>
      <c r="F316" s="427"/>
      <c r="G316" s="427"/>
      <c r="H316" s="427"/>
      <c r="I316" s="427"/>
      <c r="J316" s="427"/>
      <c r="K316" s="427"/>
      <c r="L316" s="427"/>
      <c r="M316" s="427"/>
      <c r="N316" s="427"/>
      <c r="O316" s="427"/>
      <c r="P316" s="427"/>
      <c r="Q316" s="427"/>
      <c r="R316" s="427"/>
      <c r="S316" s="427"/>
      <c r="T316" s="427"/>
      <c r="U316" s="427"/>
      <c r="V316" s="427"/>
      <c r="W316" s="427"/>
      <c r="X316" s="363"/>
      <c r="Y316" s="363"/>
      <c r="Z316" s="363"/>
      <c r="AA316" s="363"/>
    </row>
    <row r="317" spans="2:40" s="14" customFormat="1" ht="9.9" customHeight="1">
      <c r="C317" s="299"/>
      <c r="D317" s="299"/>
      <c r="E317" s="299"/>
      <c r="F317" s="299"/>
      <c r="G317" s="299"/>
      <c r="H317" s="299"/>
      <c r="I317" s="299"/>
      <c r="J317" s="299"/>
      <c r="K317" s="299"/>
      <c r="L317" s="299"/>
      <c r="M317" s="299"/>
      <c r="N317" s="299"/>
      <c r="O317" s="299"/>
      <c r="P317" s="299"/>
      <c r="Q317" s="299"/>
      <c r="R317" s="299"/>
      <c r="S317" s="299"/>
      <c r="T317" s="299"/>
      <c r="U317" s="299"/>
      <c r="AH317" s="208"/>
      <c r="AI317" s="208"/>
      <c r="AJ317" s="208"/>
      <c r="AK317" s="208"/>
      <c r="AL317" s="208"/>
      <c r="AM317" s="208"/>
      <c r="AN317" s="208"/>
    </row>
    <row r="318" spans="2:40" ht="39.9" customHeight="1" thickBot="1">
      <c r="B318" s="535" t="s">
        <v>216</v>
      </c>
      <c r="C318" s="535"/>
      <c r="D318" s="535"/>
      <c r="E318" s="535"/>
      <c r="F318" s="535"/>
      <c r="G318" s="535"/>
      <c r="H318" s="535"/>
      <c r="I318" s="535"/>
      <c r="J318" s="535"/>
      <c r="K318" s="535"/>
      <c r="L318" s="535"/>
      <c r="M318" s="535"/>
      <c r="N318" s="535"/>
      <c r="O318" s="535"/>
    </row>
    <row r="319" spans="2:40" ht="48" customHeight="1">
      <c r="B319" s="526" t="s">
        <v>217</v>
      </c>
      <c r="C319" s="525" t="s">
        <v>445</v>
      </c>
      <c r="D319" s="525"/>
      <c r="E319" s="525" t="s">
        <v>509</v>
      </c>
      <c r="F319" s="525"/>
      <c r="G319" s="525" t="s">
        <v>218</v>
      </c>
      <c r="H319" s="525"/>
      <c r="I319" s="525" t="s">
        <v>219</v>
      </c>
      <c r="J319" s="525"/>
      <c r="K319" s="525" t="s">
        <v>220</v>
      </c>
      <c r="L319" s="525"/>
      <c r="M319" s="525" t="s">
        <v>12</v>
      </c>
      <c r="N319" s="525"/>
      <c r="O319" s="523" t="s">
        <v>12</v>
      </c>
    </row>
    <row r="320" spans="2:40" ht="12" customHeight="1">
      <c r="B320" s="527"/>
      <c r="C320" s="4" t="s">
        <v>13</v>
      </c>
      <c r="D320" s="4" t="s">
        <v>14</v>
      </c>
      <c r="E320" s="4" t="s">
        <v>13</v>
      </c>
      <c r="F320" s="4" t="s">
        <v>14</v>
      </c>
      <c r="G320" s="4" t="s">
        <v>13</v>
      </c>
      <c r="H320" s="4" t="s">
        <v>14</v>
      </c>
      <c r="I320" s="4" t="s">
        <v>13</v>
      </c>
      <c r="J320" s="4" t="s">
        <v>14</v>
      </c>
      <c r="K320" s="4" t="s">
        <v>13</v>
      </c>
      <c r="L320" s="4" t="s">
        <v>14</v>
      </c>
      <c r="M320" s="4" t="s">
        <v>13</v>
      </c>
      <c r="N320" s="4" t="s">
        <v>14</v>
      </c>
      <c r="O320" s="524"/>
    </row>
    <row r="321" spans="2:40" ht="15" customHeight="1">
      <c r="B321" s="226" t="s">
        <v>15</v>
      </c>
      <c r="C321" s="144"/>
      <c r="D321" s="145"/>
      <c r="E321" s="144"/>
      <c r="F321" s="145"/>
      <c r="G321" s="144"/>
      <c r="H321" s="145"/>
      <c r="I321" s="144"/>
      <c r="J321" s="145"/>
      <c r="K321" s="144"/>
      <c r="L321" s="145"/>
      <c r="M321" s="305">
        <f>C321+E321+G321+I321+K321</f>
        <v>0</v>
      </c>
      <c r="N321" s="305">
        <f>D321+F321+H321+J321+L321</f>
        <v>0</v>
      </c>
      <c r="O321" s="306">
        <f>M321+N321</f>
        <v>0</v>
      </c>
    </row>
    <row r="322" spans="2:40" ht="15" customHeight="1">
      <c r="B322" s="226" t="s">
        <v>16</v>
      </c>
      <c r="C322" s="144"/>
      <c r="D322" s="145"/>
      <c r="E322" s="144"/>
      <c r="F322" s="145"/>
      <c r="G322" s="144"/>
      <c r="H322" s="145"/>
      <c r="I322" s="144"/>
      <c r="J322" s="145"/>
      <c r="K322" s="144"/>
      <c r="L322" s="145"/>
      <c r="M322" s="305">
        <f t="shared" ref="M322:M332" si="62">C322+E322+G322+I322+K322</f>
        <v>0</v>
      </c>
      <c r="N322" s="305">
        <f t="shared" ref="N322:N332" si="63">D322+F322+H322+J322+L322</f>
        <v>0</v>
      </c>
      <c r="O322" s="306">
        <f t="shared" ref="O322:O332" si="64">M322+N322</f>
        <v>0</v>
      </c>
    </row>
    <row r="323" spans="2:40" ht="15" customHeight="1">
      <c r="B323" s="226" t="s">
        <v>17</v>
      </c>
      <c r="C323" s="144"/>
      <c r="D323" s="145"/>
      <c r="E323" s="144"/>
      <c r="F323" s="145"/>
      <c r="G323" s="144"/>
      <c r="H323" s="145"/>
      <c r="I323" s="144"/>
      <c r="J323" s="145"/>
      <c r="K323" s="144"/>
      <c r="L323" s="145"/>
      <c r="M323" s="305">
        <f t="shared" si="62"/>
        <v>0</v>
      </c>
      <c r="N323" s="305">
        <f t="shared" si="63"/>
        <v>0</v>
      </c>
      <c r="O323" s="306">
        <f t="shared" si="64"/>
        <v>0</v>
      </c>
      <c r="P323" s="825"/>
      <c r="Q323" s="826"/>
      <c r="R323" s="826"/>
      <c r="S323" s="826"/>
      <c r="T323" s="826"/>
      <c r="U323" s="23"/>
      <c r="V323" s="23"/>
      <c r="W323" s="23"/>
      <c r="X323" s="23"/>
      <c r="Y323" s="23"/>
      <c r="Z323" s="24"/>
      <c r="AA323" s="25"/>
      <c r="AB323" s="25"/>
    </row>
    <row r="324" spans="2:40" ht="15" customHeight="1">
      <c r="B324" s="226" t="s">
        <v>18</v>
      </c>
      <c r="C324" s="144"/>
      <c r="D324" s="145"/>
      <c r="E324" s="144"/>
      <c r="F324" s="145"/>
      <c r="G324" s="144"/>
      <c r="H324" s="145"/>
      <c r="I324" s="144"/>
      <c r="J324" s="145"/>
      <c r="K324" s="144"/>
      <c r="L324" s="145"/>
      <c r="M324" s="305">
        <f t="shared" si="62"/>
        <v>0</v>
      </c>
      <c r="N324" s="305">
        <f t="shared" si="63"/>
        <v>0</v>
      </c>
      <c r="O324" s="306">
        <f t="shared" si="64"/>
        <v>0</v>
      </c>
      <c r="P324" s="220"/>
      <c r="Q324" s="220"/>
      <c r="R324" s="220"/>
      <c r="S324" s="220"/>
      <c r="T324" s="220"/>
      <c r="U324" s="23"/>
      <c r="V324" s="23"/>
      <c r="W324" s="23"/>
      <c r="X324" s="23"/>
      <c r="Y324" s="23"/>
      <c r="Z324" s="24"/>
      <c r="AA324" s="25"/>
      <c r="AB324" s="25"/>
    </row>
    <row r="325" spans="2:40" ht="30" customHeight="1">
      <c r="B325" s="226" t="s">
        <v>19</v>
      </c>
      <c r="C325" s="144"/>
      <c r="D325" s="145"/>
      <c r="E325" s="144"/>
      <c r="F325" s="145"/>
      <c r="G325" s="144"/>
      <c r="H325" s="145"/>
      <c r="I325" s="144"/>
      <c r="J325" s="145"/>
      <c r="K325" s="144"/>
      <c r="L325" s="145"/>
      <c r="M325" s="305">
        <f t="shared" si="62"/>
        <v>0</v>
      </c>
      <c r="N325" s="305">
        <f t="shared" si="63"/>
        <v>0</v>
      </c>
      <c r="O325" s="306">
        <f t="shared" si="64"/>
        <v>0</v>
      </c>
      <c r="P325" s="220"/>
      <c r="Q325" s="220"/>
      <c r="R325" s="220"/>
      <c r="S325" s="220"/>
      <c r="T325" s="220"/>
      <c r="U325" s="23"/>
      <c r="V325" s="23"/>
      <c r="W325" s="23"/>
      <c r="X325" s="23"/>
      <c r="Y325" s="23"/>
      <c r="Z325" s="24"/>
      <c r="AA325" s="25"/>
      <c r="AB325" s="25"/>
    </row>
    <row r="326" spans="2:40" ht="15" customHeight="1">
      <c r="B326" s="226" t="s">
        <v>20</v>
      </c>
      <c r="C326" s="144">
        <v>5.9930555555555562</v>
      </c>
      <c r="D326" s="145">
        <v>20.75</v>
      </c>
      <c r="E326" s="144"/>
      <c r="F326" s="145"/>
      <c r="G326" s="144"/>
      <c r="H326" s="145"/>
      <c r="I326" s="144"/>
      <c r="J326" s="145"/>
      <c r="K326" s="144"/>
      <c r="L326" s="145"/>
      <c r="M326" s="305">
        <f t="shared" si="62"/>
        <v>5.9930555555555562</v>
      </c>
      <c r="N326" s="305">
        <f t="shared" si="63"/>
        <v>20.75</v>
      </c>
      <c r="O326" s="306">
        <f t="shared" si="64"/>
        <v>26.743055555555557</v>
      </c>
      <c r="Q326" s="27"/>
      <c r="R326" s="27"/>
      <c r="S326" s="27"/>
      <c r="U326" s="23"/>
      <c r="V326" s="23"/>
      <c r="W326" s="23"/>
      <c r="X326" s="23"/>
      <c r="Y326" s="23"/>
      <c r="Z326" s="23"/>
      <c r="AA326" s="25"/>
      <c r="AB326" s="25"/>
    </row>
    <row r="327" spans="2:40" ht="30" customHeight="1">
      <c r="B327" s="226" t="s">
        <v>21</v>
      </c>
      <c r="C327" s="144">
        <v>20.59375</v>
      </c>
      <c r="D327" s="145"/>
      <c r="E327" s="144"/>
      <c r="F327" s="145"/>
      <c r="G327" s="144"/>
      <c r="H327" s="145"/>
      <c r="I327" s="144"/>
      <c r="J327" s="145"/>
      <c r="K327" s="144"/>
      <c r="L327" s="145"/>
      <c r="M327" s="305">
        <f t="shared" si="62"/>
        <v>20.59375</v>
      </c>
      <c r="N327" s="305">
        <f t="shared" si="63"/>
        <v>0</v>
      </c>
      <c r="O327" s="306">
        <f t="shared" si="64"/>
        <v>20.59375</v>
      </c>
      <c r="S327" s="307"/>
      <c r="T327" s="308"/>
    </row>
    <row r="328" spans="2:40" ht="30" customHeight="1">
      <c r="B328" s="226" t="s">
        <v>22</v>
      </c>
      <c r="C328" s="144">
        <v>110.40625</v>
      </c>
      <c r="D328" s="145"/>
      <c r="E328" s="144"/>
      <c r="F328" s="145"/>
      <c r="G328" s="144"/>
      <c r="H328" s="145"/>
      <c r="I328" s="144"/>
      <c r="J328" s="145"/>
      <c r="K328" s="144"/>
      <c r="L328" s="145"/>
      <c r="M328" s="305">
        <f t="shared" si="62"/>
        <v>110.40625</v>
      </c>
      <c r="N328" s="305">
        <f t="shared" si="63"/>
        <v>0</v>
      </c>
      <c r="O328" s="306">
        <f t="shared" si="64"/>
        <v>110.40625</v>
      </c>
    </row>
    <row r="329" spans="2:40" ht="15" customHeight="1">
      <c r="B329" s="254" t="s">
        <v>23</v>
      </c>
      <c r="C329" s="144"/>
      <c r="D329" s="145"/>
      <c r="E329" s="144"/>
      <c r="F329" s="145"/>
      <c r="G329" s="144"/>
      <c r="H329" s="145"/>
      <c r="I329" s="144"/>
      <c r="J329" s="145"/>
      <c r="K329" s="144"/>
      <c r="L329" s="145"/>
      <c r="M329" s="305">
        <f t="shared" si="62"/>
        <v>0</v>
      </c>
      <c r="N329" s="305">
        <f t="shared" si="63"/>
        <v>0</v>
      </c>
      <c r="O329" s="306">
        <f t="shared" si="64"/>
        <v>0</v>
      </c>
    </row>
    <row r="330" spans="2:40" ht="15" customHeight="1">
      <c r="B330" s="254" t="s">
        <v>25</v>
      </c>
      <c r="C330" s="144"/>
      <c r="D330" s="145"/>
      <c r="E330" s="144"/>
      <c r="F330" s="145"/>
      <c r="G330" s="144"/>
      <c r="H330" s="145"/>
      <c r="I330" s="144"/>
      <c r="J330" s="145"/>
      <c r="K330" s="144"/>
      <c r="L330" s="145"/>
      <c r="M330" s="305">
        <f t="shared" si="62"/>
        <v>0</v>
      </c>
      <c r="N330" s="305">
        <f t="shared" si="63"/>
        <v>0</v>
      </c>
      <c r="O330" s="306">
        <f t="shared" si="64"/>
        <v>0</v>
      </c>
    </row>
    <row r="331" spans="2:40" ht="15" customHeight="1">
      <c r="B331" s="254" t="s">
        <v>24</v>
      </c>
      <c r="C331" s="144"/>
      <c r="D331" s="145"/>
      <c r="E331" s="144"/>
      <c r="F331" s="145"/>
      <c r="G331" s="144"/>
      <c r="H331" s="145"/>
      <c r="I331" s="144"/>
      <c r="J331" s="145"/>
      <c r="K331" s="144"/>
      <c r="L331" s="145"/>
      <c r="M331" s="305">
        <f t="shared" si="62"/>
        <v>0</v>
      </c>
      <c r="N331" s="305">
        <f t="shared" si="63"/>
        <v>0</v>
      </c>
      <c r="O331" s="306">
        <f t="shared" si="64"/>
        <v>0</v>
      </c>
    </row>
    <row r="332" spans="2:40" ht="15" customHeight="1" thickBot="1">
      <c r="B332" s="228" t="s">
        <v>446</v>
      </c>
      <c r="C332" s="144"/>
      <c r="D332" s="145"/>
      <c r="E332" s="144"/>
      <c r="F332" s="145"/>
      <c r="G332" s="144"/>
      <c r="H332" s="145"/>
      <c r="I332" s="144"/>
      <c r="J332" s="145"/>
      <c r="K332" s="144"/>
      <c r="L332" s="145"/>
      <c r="M332" s="305">
        <f t="shared" si="62"/>
        <v>0</v>
      </c>
      <c r="N332" s="305">
        <f t="shared" si="63"/>
        <v>0</v>
      </c>
      <c r="O332" s="306">
        <f t="shared" si="64"/>
        <v>0</v>
      </c>
    </row>
    <row r="333" spans="2:40" ht="21" customHeight="1" thickBot="1">
      <c r="B333" s="11" t="s">
        <v>26</v>
      </c>
      <c r="C333" s="309">
        <f t="shared" ref="C333:N333" si="65">SUM(C321:C332)</f>
        <v>136.99305555555554</v>
      </c>
      <c r="D333" s="309">
        <f t="shared" si="65"/>
        <v>20.75</v>
      </c>
      <c r="E333" s="309">
        <f t="shared" si="65"/>
        <v>0</v>
      </c>
      <c r="F333" s="309">
        <f t="shared" si="65"/>
        <v>0</v>
      </c>
      <c r="G333" s="309">
        <f t="shared" si="65"/>
        <v>0</v>
      </c>
      <c r="H333" s="309">
        <f t="shared" si="65"/>
        <v>0</v>
      </c>
      <c r="I333" s="309">
        <f t="shared" si="65"/>
        <v>0</v>
      </c>
      <c r="J333" s="309">
        <f t="shared" si="65"/>
        <v>0</v>
      </c>
      <c r="K333" s="309">
        <f t="shared" si="65"/>
        <v>0</v>
      </c>
      <c r="L333" s="309">
        <f>SUM(L321:L332)</f>
        <v>0</v>
      </c>
      <c r="M333" s="309">
        <f>SUM(M321:M332)</f>
        <v>136.99305555555554</v>
      </c>
      <c r="N333" s="309">
        <f t="shared" si="65"/>
        <v>20.75</v>
      </c>
      <c r="O333" s="310">
        <f>M333+N333</f>
        <v>157.74305555555554</v>
      </c>
      <c r="P333" s="359" t="s">
        <v>221</v>
      </c>
      <c r="R333" s="304"/>
      <c r="S333" s="304"/>
      <c r="T333" s="304"/>
      <c r="U333" s="304"/>
      <c r="V333" s="823">
        <v>1.4583333333333333</v>
      </c>
      <c r="W333" s="824"/>
      <c r="AG333" s="206"/>
      <c r="AN333" s="1"/>
    </row>
    <row r="334" spans="2:40" s="14" customFormat="1" ht="15" customHeight="1">
      <c r="B334" s="403" t="s">
        <v>30</v>
      </c>
      <c r="C334" s="397"/>
      <c r="D334" s="397"/>
      <c r="E334" s="397"/>
      <c r="F334" s="397"/>
      <c r="G334" s="397"/>
      <c r="H334" s="15"/>
      <c r="I334" s="15"/>
      <c r="J334" s="15"/>
      <c r="K334" s="15"/>
      <c r="L334" s="15"/>
      <c r="M334" s="15"/>
      <c r="N334" s="15"/>
      <c r="O334" s="15"/>
      <c r="AH334" s="208"/>
      <c r="AI334" s="208"/>
      <c r="AJ334" s="208"/>
      <c r="AK334" s="208"/>
      <c r="AL334" s="208"/>
      <c r="AM334" s="208"/>
      <c r="AN334" s="208"/>
    </row>
    <row r="335" spans="2:40" s="14" customFormat="1" ht="15" customHeight="1">
      <c r="B335" s="413" t="s">
        <v>222</v>
      </c>
      <c r="C335" s="397"/>
      <c r="D335" s="397"/>
      <c r="E335" s="397"/>
      <c r="F335" s="397"/>
      <c r="G335" s="397"/>
      <c r="H335" s="15"/>
      <c r="I335" s="15"/>
      <c r="J335" s="15"/>
      <c r="K335" s="15"/>
      <c r="L335" s="15"/>
      <c r="M335" s="15"/>
      <c r="N335" s="15"/>
      <c r="O335" s="15"/>
      <c r="AH335" s="208"/>
      <c r="AI335" s="208"/>
      <c r="AJ335" s="208"/>
      <c r="AK335" s="208"/>
      <c r="AL335" s="208"/>
      <c r="AM335" s="208"/>
      <c r="AN335" s="208"/>
    </row>
    <row r="336" spans="2:40" s="14" customFormat="1" ht="15" customHeight="1">
      <c r="B336" s="397" t="s">
        <v>523</v>
      </c>
      <c r="C336" s="397"/>
      <c r="D336" s="397"/>
      <c r="E336" s="397"/>
      <c r="F336" s="397"/>
      <c r="G336" s="397"/>
      <c r="H336" s="15"/>
      <c r="I336" s="15"/>
      <c r="J336" s="15"/>
      <c r="K336" s="15"/>
      <c r="L336" s="15"/>
      <c r="M336" s="15"/>
      <c r="N336" s="15"/>
      <c r="O336" s="15"/>
      <c r="AH336" s="208"/>
      <c r="AI336" s="208"/>
      <c r="AJ336" s="208"/>
      <c r="AK336" s="208"/>
      <c r="AL336" s="208"/>
      <c r="AM336" s="208"/>
      <c r="AN336" s="208"/>
    </row>
    <row r="337" spans="2:40" s="14" customFormat="1" ht="15" customHeight="1">
      <c r="B337" s="397" t="s">
        <v>223</v>
      </c>
      <c r="C337" s="397"/>
      <c r="D337" s="397"/>
      <c r="E337" s="397"/>
      <c r="F337" s="397"/>
      <c r="G337" s="397"/>
      <c r="H337" s="15"/>
      <c r="I337" s="15"/>
      <c r="J337" s="15"/>
      <c r="K337" s="15"/>
      <c r="L337" s="15"/>
      <c r="M337" s="15"/>
      <c r="N337" s="15"/>
      <c r="O337" s="15"/>
      <c r="AH337" s="208"/>
      <c r="AI337" s="208"/>
      <c r="AJ337" s="208"/>
      <c r="AK337" s="208"/>
      <c r="AL337" s="208"/>
      <c r="AM337" s="208"/>
      <c r="AN337" s="208"/>
    </row>
    <row r="338" spans="2:40" s="14" customFormat="1" ht="15" customHeight="1">
      <c r="B338" s="397" t="s">
        <v>33</v>
      </c>
      <c r="C338" s="397"/>
      <c r="D338" s="397"/>
      <c r="E338" s="397"/>
      <c r="F338" s="397"/>
      <c r="G338" s="397"/>
      <c r="H338" s="15"/>
      <c r="I338" s="15"/>
      <c r="J338" s="15"/>
      <c r="K338" s="15"/>
      <c r="L338" s="15"/>
      <c r="M338" s="15"/>
      <c r="N338" s="15"/>
      <c r="O338" s="15"/>
      <c r="AH338" s="208"/>
      <c r="AI338" s="208"/>
      <c r="AJ338" s="208"/>
      <c r="AK338" s="208"/>
      <c r="AL338" s="208"/>
      <c r="AM338" s="208"/>
      <c r="AN338" s="208"/>
    </row>
    <row r="339" spans="2:40" s="14" customFormat="1" ht="9.9" customHeight="1"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AH339" s="208"/>
      <c r="AI339" s="208"/>
      <c r="AJ339" s="208"/>
      <c r="AK339" s="208"/>
      <c r="AL339" s="208"/>
      <c r="AM339" s="208"/>
      <c r="AN339" s="208"/>
    </row>
    <row r="340" spans="2:40" ht="39.9" customHeight="1" thickBot="1">
      <c r="B340" s="535" t="s">
        <v>510</v>
      </c>
      <c r="C340" s="535"/>
      <c r="D340" s="535"/>
      <c r="E340" s="535"/>
      <c r="F340" s="535"/>
      <c r="G340" s="535"/>
      <c r="H340" s="535"/>
      <c r="I340" s="535"/>
      <c r="J340" s="311"/>
      <c r="K340" s="311"/>
      <c r="L340" s="311"/>
      <c r="M340" s="311"/>
    </row>
    <row r="341" spans="2:40" ht="39.9" customHeight="1">
      <c r="B341" s="526" t="s">
        <v>224</v>
      </c>
      <c r="C341" s="525" t="s">
        <v>511</v>
      </c>
      <c r="D341" s="525"/>
      <c r="E341" s="525" t="s">
        <v>512</v>
      </c>
      <c r="F341" s="525"/>
      <c r="G341" s="525" t="s">
        <v>12</v>
      </c>
      <c r="H341" s="525"/>
      <c r="I341" s="523" t="s">
        <v>12</v>
      </c>
    </row>
    <row r="342" spans="2:40" ht="12" customHeight="1">
      <c r="B342" s="527"/>
      <c r="C342" s="4" t="s">
        <v>13</v>
      </c>
      <c r="D342" s="4" t="s">
        <v>14</v>
      </c>
      <c r="E342" s="4" t="s">
        <v>13</v>
      </c>
      <c r="F342" s="4" t="s">
        <v>14</v>
      </c>
      <c r="G342" s="4" t="s">
        <v>13</v>
      </c>
      <c r="H342" s="4" t="s">
        <v>14</v>
      </c>
      <c r="I342" s="524"/>
    </row>
    <row r="343" spans="2:40" ht="15" customHeight="1">
      <c r="B343" s="226" t="s">
        <v>15</v>
      </c>
      <c r="C343" s="144"/>
      <c r="D343" s="145"/>
      <c r="E343" s="144"/>
      <c r="F343" s="145"/>
      <c r="G343" s="305">
        <f>C343+E343</f>
        <v>0</v>
      </c>
      <c r="H343" s="305">
        <f>D343+F343</f>
        <v>0</v>
      </c>
      <c r="I343" s="306">
        <f>G343+H343</f>
        <v>0</v>
      </c>
    </row>
    <row r="344" spans="2:40" ht="15" customHeight="1">
      <c r="B344" s="226" t="s">
        <v>16</v>
      </c>
      <c r="C344" s="144"/>
      <c r="D344" s="145"/>
      <c r="E344" s="144"/>
      <c r="F344" s="145"/>
      <c r="G344" s="305">
        <f t="shared" ref="G344:G354" si="66">C344+E344</f>
        <v>0</v>
      </c>
      <c r="H344" s="305">
        <f t="shared" ref="H344:H354" si="67">D344+F344</f>
        <v>0</v>
      </c>
      <c r="I344" s="306">
        <f t="shared" ref="I344:I354" si="68">G344+H344</f>
        <v>0</v>
      </c>
    </row>
    <row r="345" spans="2:40" ht="15" customHeight="1">
      <c r="B345" s="226" t="s">
        <v>17</v>
      </c>
      <c r="C345" s="144"/>
      <c r="D345" s="145"/>
      <c r="E345" s="144"/>
      <c r="F345" s="145"/>
      <c r="G345" s="305">
        <f t="shared" si="66"/>
        <v>0</v>
      </c>
      <c r="H345" s="305">
        <f t="shared" si="67"/>
        <v>0</v>
      </c>
      <c r="I345" s="306">
        <f t="shared" si="68"/>
        <v>0</v>
      </c>
    </row>
    <row r="346" spans="2:40" ht="15" customHeight="1">
      <c r="B346" s="226" t="s">
        <v>18</v>
      </c>
      <c r="C346" s="144"/>
      <c r="D346" s="145"/>
      <c r="E346" s="144"/>
      <c r="F346" s="145"/>
      <c r="G346" s="305">
        <f t="shared" si="66"/>
        <v>0</v>
      </c>
      <c r="H346" s="305">
        <f t="shared" si="67"/>
        <v>0</v>
      </c>
      <c r="I346" s="306">
        <f t="shared" si="68"/>
        <v>0</v>
      </c>
    </row>
    <row r="347" spans="2:40" ht="30" customHeight="1">
      <c r="B347" s="226" t="s">
        <v>19</v>
      </c>
      <c r="C347" s="144"/>
      <c r="D347" s="145"/>
      <c r="E347" s="144"/>
      <c r="F347" s="145"/>
      <c r="G347" s="305">
        <f t="shared" si="66"/>
        <v>0</v>
      </c>
      <c r="H347" s="305">
        <f t="shared" si="67"/>
        <v>0</v>
      </c>
      <c r="I347" s="306">
        <f t="shared" si="68"/>
        <v>0</v>
      </c>
    </row>
    <row r="348" spans="2:40" ht="15" customHeight="1">
      <c r="B348" s="226" t="s">
        <v>20</v>
      </c>
      <c r="C348" s="144"/>
      <c r="D348" s="145"/>
      <c r="E348" s="144"/>
      <c r="F348" s="145"/>
      <c r="G348" s="305">
        <f t="shared" si="66"/>
        <v>0</v>
      </c>
      <c r="H348" s="305">
        <f t="shared" si="67"/>
        <v>0</v>
      </c>
      <c r="I348" s="306">
        <f t="shared" si="68"/>
        <v>0</v>
      </c>
    </row>
    <row r="349" spans="2:40" ht="30" customHeight="1">
      <c r="B349" s="226" t="s">
        <v>21</v>
      </c>
      <c r="C349" s="144"/>
      <c r="D349" s="145"/>
      <c r="E349" s="144"/>
      <c r="F349" s="145"/>
      <c r="G349" s="305">
        <f t="shared" si="66"/>
        <v>0</v>
      </c>
      <c r="H349" s="305">
        <f t="shared" si="67"/>
        <v>0</v>
      </c>
      <c r="I349" s="306">
        <f t="shared" si="68"/>
        <v>0</v>
      </c>
    </row>
    <row r="350" spans="2:40" ht="30" customHeight="1">
      <c r="B350" s="226" t="s">
        <v>22</v>
      </c>
      <c r="C350" s="144"/>
      <c r="D350" s="145"/>
      <c r="E350" s="144"/>
      <c r="F350" s="145"/>
      <c r="G350" s="305">
        <f t="shared" si="66"/>
        <v>0</v>
      </c>
      <c r="H350" s="305">
        <f t="shared" si="67"/>
        <v>0</v>
      </c>
      <c r="I350" s="306">
        <f t="shared" si="68"/>
        <v>0</v>
      </c>
    </row>
    <row r="351" spans="2:40" ht="15" customHeight="1">
      <c r="B351" s="254" t="s">
        <v>23</v>
      </c>
      <c r="C351" s="144"/>
      <c r="D351" s="145"/>
      <c r="E351" s="144"/>
      <c r="F351" s="145"/>
      <c r="G351" s="305">
        <f t="shared" si="66"/>
        <v>0</v>
      </c>
      <c r="H351" s="305">
        <f t="shared" si="67"/>
        <v>0</v>
      </c>
      <c r="I351" s="306">
        <f t="shared" si="68"/>
        <v>0</v>
      </c>
    </row>
    <row r="352" spans="2:40" ht="15" customHeight="1">
      <c r="B352" s="254" t="s">
        <v>25</v>
      </c>
      <c r="C352" s="144"/>
      <c r="D352" s="145"/>
      <c r="E352" s="144"/>
      <c r="F352" s="145"/>
      <c r="G352" s="305">
        <f t="shared" si="66"/>
        <v>0</v>
      </c>
      <c r="H352" s="305">
        <f t="shared" si="67"/>
        <v>0</v>
      </c>
      <c r="I352" s="306">
        <f t="shared" si="68"/>
        <v>0</v>
      </c>
    </row>
    <row r="353" spans="2:46" ht="15" customHeight="1">
      <c r="B353" s="254" t="s">
        <v>24</v>
      </c>
      <c r="C353" s="144"/>
      <c r="D353" s="145"/>
      <c r="E353" s="144"/>
      <c r="F353" s="145"/>
      <c r="G353" s="305">
        <f t="shared" si="66"/>
        <v>0</v>
      </c>
      <c r="H353" s="305">
        <f t="shared" si="67"/>
        <v>0</v>
      </c>
      <c r="I353" s="306">
        <f t="shared" si="68"/>
        <v>0</v>
      </c>
    </row>
    <row r="354" spans="2:46" ht="15" customHeight="1">
      <c r="B354" s="228" t="s">
        <v>446</v>
      </c>
      <c r="C354" s="144"/>
      <c r="D354" s="145"/>
      <c r="E354" s="144"/>
      <c r="F354" s="145"/>
      <c r="G354" s="305">
        <f t="shared" si="66"/>
        <v>0</v>
      </c>
      <c r="H354" s="305">
        <f t="shared" si="67"/>
        <v>0</v>
      </c>
      <c r="I354" s="306">
        <f t="shared" si="68"/>
        <v>0</v>
      </c>
    </row>
    <row r="355" spans="2:46" ht="21" customHeight="1" thickBot="1">
      <c r="B355" s="11" t="s">
        <v>26</v>
      </c>
      <c r="C355" s="309">
        <f t="shared" ref="C355:H355" si="69">SUM(C343:C354)</f>
        <v>0</v>
      </c>
      <c r="D355" s="309">
        <f t="shared" si="69"/>
        <v>0</v>
      </c>
      <c r="E355" s="309">
        <f t="shared" si="69"/>
        <v>0</v>
      </c>
      <c r="F355" s="309">
        <f t="shared" si="69"/>
        <v>0</v>
      </c>
      <c r="G355" s="309">
        <f t="shared" si="69"/>
        <v>0</v>
      </c>
      <c r="H355" s="309">
        <f t="shared" si="69"/>
        <v>0</v>
      </c>
      <c r="I355" s="310">
        <f>G355+H355</f>
        <v>0</v>
      </c>
    </row>
    <row r="356" spans="2:46" s="14" customFormat="1" ht="15" customHeight="1">
      <c r="B356" s="403" t="s">
        <v>30</v>
      </c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H356" s="208"/>
      <c r="AI356" s="208"/>
      <c r="AJ356" s="208"/>
      <c r="AK356" s="208"/>
      <c r="AL356" s="208"/>
      <c r="AM356" s="208"/>
      <c r="AN356" s="208"/>
    </row>
    <row r="357" spans="2:46" s="14" customFormat="1" ht="15" customHeight="1">
      <c r="B357" s="413" t="s">
        <v>225</v>
      </c>
      <c r="C357" s="15"/>
      <c r="D357" s="15"/>
      <c r="E357" s="15"/>
      <c r="F357" s="15"/>
      <c r="G357" s="15"/>
      <c r="H357" s="15"/>
      <c r="I357" s="15"/>
      <c r="AH357" s="208"/>
      <c r="AI357" s="208"/>
      <c r="AJ357" s="208"/>
      <c r="AK357" s="208"/>
      <c r="AL357" s="208"/>
      <c r="AM357" s="208"/>
      <c r="AN357" s="208"/>
    </row>
    <row r="358" spans="2:46" s="14" customFormat="1" ht="15" customHeight="1">
      <c r="B358" s="397" t="s">
        <v>516</v>
      </c>
      <c r="C358" s="15"/>
      <c r="D358" s="15"/>
      <c r="E358" s="15"/>
      <c r="F358" s="15"/>
      <c r="G358" s="15"/>
      <c r="H358" s="15"/>
      <c r="I358" s="15"/>
      <c r="AH358" s="208"/>
      <c r="AI358" s="208"/>
      <c r="AJ358" s="208"/>
      <c r="AK358" s="208"/>
      <c r="AL358" s="208"/>
      <c r="AM358" s="208"/>
      <c r="AN358" s="208"/>
    </row>
    <row r="359" spans="2:46" s="14" customFormat="1" ht="15" customHeight="1">
      <c r="B359" s="397" t="s">
        <v>226</v>
      </c>
      <c r="C359" s="15"/>
      <c r="D359" s="15"/>
      <c r="E359" s="15"/>
      <c r="F359" s="15"/>
      <c r="G359" s="15"/>
      <c r="H359" s="15"/>
      <c r="I359" s="15"/>
      <c r="AH359" s="208"/>
      <c r="AI359" s="208"/>
      <c r="AJ359" s="208"/>
      <c r="AK359" s="208"/>
      <c r="AL359" s="208"/>
      <c r="AM359" s="208"/>
      <c r="AN359" s="208"/>
    </row>
    <row r="360" spans="2:46" s="14" customFormat="1" ht="15" customHeight="1">
      <c r="B360" s="397" t="s">
        <v>33</v>
      </c>
      <c r="C360" s="15"/>
      <c r="D360" s="15"/>
      <c r="E360" s="15"/>
      <c r="F360" s="15"/>
      <c r="G360" s="15"/>
      <c r="H360" s="15"/>
      <c r="I360" s="15"/>
      <c r="AH360" s="208"/>
      <c r="AI360" s="208"/>
      <c r="AJ360" s="208"/>
      <c r="AK360" s="208"/>
      <c r="AL360" s="208"/>
      <c r="AM360" s="208"/>
      <c r="AN360" s="208"/>
      <c r="AO360" s="671" t="s">
        <v>227</v>
      </c>
      <c r="AP360" s="671"/>
      <c r="AQ360" s="671"/>
      <c r="AR360" s="671"/>
      <c r="AS360" s="97"/>
      <c r="AT360" s="146"/>
    </row>
    <row r="361" spans="2:46" s="14" customFormat="1" ht="9.9" customHeight="1">
      <c r="C361" s="15"/>
      <c r="D361" s="15"/>
      <c r="E361" s="15"/>
      <c r="F361" s="15"/>
      <c r="G361" s="15"/>
      <c r="H361" s="15"/>
      <c r="I361" s="15"/>
      <c r="AH361" s="208"/>
      <c r="AI361" s="208"/>
      <c r="AJ361" s="208"/>
      <c r="AK361" s="208"/>
      <c r="AL361" s="208"/>
      <c r="AM361" s="208"/>
      <c r="AN361" s="208"/>
      <c r="AO361" s="671"/>
      <c r="AP361" s="671"/>
      <c r="AQ361" s="671"/>
      <c r="AR361" s="671"/>
      <c r="AS361" s="97"/>
    </row>
    <row r="362" spans="2:46" ht="39.9" customHeight="1" thickBot="1">
      <c r="B362" s="535" t="s">
        <v>228</v>
      </c>
      <c r="C362" s="535"/>
      <c r="D362" s="535"/>
      <c r="E362" s="535"/>
      <c r="F362" s="535"/>
      <c r="G362" s="535"/>
      <c r="H362" s="535"/>
      <c r="I362" s="535"/>
      <c r="J362" s="535"/>
      <c r="K362" s="535"/>
      <c r="L362" s="535"/>
      <c r="M362" s="535"/>
      <c r="N362" s="535"/>
      <c r="O362" s="535"/>
      <c r="P362" s="535"/>
      <c r="Q362" s="535"/>
      <c r="R362" s="535"/>
      <c r="S362" s="535"/>
      <c r="T362" s="535"/>
      <c r="U362" s="535"/>
      <c r="V362" s="535"/>
      <c r="W362" s="535"/>
      <c r="X362" s="535"/>
      <c r="Y362" s="535"/>
      <c r="Z362" s="535"/>
      <c r="AA362" s="535"/>
      <c r="AB362" s="535"/>
      <c r="AC362" s="535"/>
      <c r="AD362" s="535"/>
      <c r="AE362" s="535"/>
      <c r="AH362" s="214"/>
      <c r="AI362" s="208"/>
      <c r="AJ362" s="208"/>
      <c r="AK362" s="208"/>
      <c r="AL362" s="208"/>
      <c r="AM362" s="208"/>
      <c r="AO362" s="672"/>
      <c r="AP362" s="672"/>
      <c r="AQ362" s="672"/>
      <c r="AR362" s="672"/>
      <c r="AS362" s="147"/>
    </row>
    <row r="363" spans="2:46" ht="39.9" customHeight="1">
      <c r="B363" s="526" t="s">
        <v>229</v>
      </c>
      <c r="C363" s="525" t="s">
        <v>230</v>
      </c>
      <c r="D363" s="525"/>
      <c r="E363" s="525" t="s">
        <v>231</v>
      </c>
      <c r="F363" s="525" t="s">
        <v>232</v>
      </c>
      <c r="G363" s="525" t="s">
        <v>233</v>
      </c>
      <c r="H363" s="525"/>
      <c r="I363" s="525" t="s">
        <v>234</v>
      </c>
      <c r="J363" s="525"/>
      <c r="K363" s="525" t="s">
        <v>235</v>
      </c>
      <c r="L363" s="525"/>
      <c r="M363" s="525" t="s">
        <v>236</v>
      </c>
      <c r="N363" s="525"/>
      <c r="O363" s="525" t="s">
        <v>237</v>
      </c>
      <c r="P363" s="525"/>
      <c r="Q363" s="525" t="s">
        <v>238</v>
      </c>
      <c r="R363" s="525"/>
      <c r="S363" s="525" t="s">
        <v>239</v>
      </c>
      <c r="T363" s="525"/>
      <c r="U363" s="525" t="s">
        <v>240</v>
      </c>
      <c r="V363" s="525"/>
      <c r="W363" s="525" t="s">
        <v>241</v>
      </c>
      <c r="X363" s="525"/>
      <c r="Y363" s="525" t="s">
        <v>242</v>
      </c>
      <c r="Z363" s="525"/>
      <c r="AA363" s="525" t="s">
        <v>243</v>
      </c>
      <c r="AB363" s="525"/>
      <c r="AC363" s="525" t="s">
        <v>26</v>
      </c>
      <c r="AD363" s="525"/>
      <c r="AE363" s="523" t="s">
        <v>12</v>
      </c>
      <c r="AH363" s="214"/>
      <c r="AI363" s="208"/>
      <c r="AJ363" s="208"/>
      <c r="AK363" s="208"/>
      <c r="AL363" s="208"/>
      <c r="AM363" s="208"/>
      <c r="AO363" s="625" t="s">
        <v>53</v>
      </c>
      <c r="AP363" s="626"/>
      <c r="AQ363" s="627"/>
      <c r="AR363" s="673" t="s">
        <v>244</v>
      </c>
      <c r="AS363" s="675"/>
    </row>
    <row r="364" spans="2:46" ht="12" customHeight="1">
      <c r="B364" s="527"/>
      <c r="C364" s="4" t="s">
        <v>13</v>
      </c>
      <c r="D364" s="4" t="s">
        <v>14</v>
      </c>
      <c r="E364" s="4" t="s">
        <v>13</v>
      </c>
      <c r="F364" s="4" t="s">
        <v>14</v>
      </c>
      <c r="G364" s="4" t="s">
        <v>13</v>
      </c>
      <c r="H364" s="4" t="s">
        <v>14</v>
      </c>
      <c r="I364" s="4" t="s">
        <v>13</v>
      </c>
      <c r="J364" s="4" t="s">
        <v>14</v>
      </c>
      <c r="K364" s="4" t="s">
        <v>13</v>
      </c>
      <c r="L364" s="4" t="s">
        <v>14</v>
      </c>
      <c r="M364" s="4" t="s">
        <v>13</v>
      </c>
      <c r="N364" s="4" t="s">
        <v>14</v>
      </c>
      <c r="O364" s="4" t="s">
        <v>13</v>
      </c>
      <c r="P364" s="4" t="s">
        <v>14</v>
      </c>
      <c r="Q364" s="4" t="s">
        <v>13</v>
      </c>
      <c r="R364" s="4" t="s">
        <v>14</v>
      </c>
      <c r="S364" s="4" t="s">
        <v>13</v>
      </c>
      <c r="T364" s="4" t="s">
        <v>14</v>
      </c>
      <c r="U364" s="4" t="s">
        <v>13</v>
      </c>
      <c r="V364" s="4" t="s">
        <v>14</v>
      </c>
      <c r="W364" s="4" t="s">
        <v>13</v>
      </c>
      <c r="X364" s="4" t="s">
        <v>14</v>
      </c>
      <c r="Y364" s="4" t="s">
        <v>13</v>
      </c>
      <c r="Z364" s="4" t="s">
        <v>14</v>
      </c>
      <c r="AA364" s="4" t="s">
        <v>13</v>
      </c>
      <c r="AB364" s="4" t="s">
        <v>14</v>
      </c>
      <c r="AC364" s="4" t="s">
        <v>13</v>
      </c>
      <c r="AD364" s="4" t="s">
        <v>14</v>
      </c>
      <c r="AE364" s="524"/>
      <c r="AH364" s="214"/>
      <c r="AI364" s="208"/>
      <c r="AJ364" s="208"/>
      <c r="AK364" s="208"/>
      <c r="AL364" s="208"/>
      <c r="AM364" s="208"/>
      <c r="AO364" s="628"/>
      <c r="AP364" s="629"/>
      <c r="AQ364" s="630"/>
      <c r="AR364" s="674"/>
      <c r="AS364" s="675"/>
    </row>
    <row r="365" spans="2:46" ht="15" customHeight="1">
      <c r="B365" s="226" t="s">
        <v>15</v>
      </c>
      <c r="C365" s="148"/>
      <c r="D365" s="149"/>
      <c r="E365" s="148"/>
      <c r="F365" s="149"/>
      <c r="G365" s="148"/>
      <c r="H365" s="149"/>
      <c r="I365" s="148"/>
      <c r="J365" s="149"/>
      <c r="K365" s="148"/>
      <c r="L365" s="149"/>
      <c r="M365" s="148"/>
      <c r="N365" s="149"/>
      <c r="O365" s="148"/>
      <c r="P365" s="149"/>
      <c r="Q365" s="148"/>
      <c r="R365" s="149"/>
      <c r="S365" s="148"/>
      <c r="T365" s="149"/>
      <c r="U365" s="148"/>
      <c r="V365" s="149"/>
      <c r="W365" s="148"/>
      <c r="X365" s="149"/>
      <c r="Y365" s="148"/>
      <c r="Z365" s="149"/>
      <c r="AA365" s="148"/>
      <c r="AB365" s="149"/>
      <c r="AC365" s="312">
        <f>C365+E365+G365+I365+K365+M365+O365+Q365+S365+U365+W365+Y365+AA365</f>
        <v>0</v>
      </c>
      <c r="AD365" s="312">
        <f>D365+F365+H365+J365+L365+N365+P365+R365+T365+V365+X365+Z365+AB365</f>
        <v>0</v>
      </c>
      <c r="AE365" s="313">
        <f>AC365+AD365</f>
        <v>0</v>
      </c>
      <c r="AG365" s="314"/>
      <c r="AH365" s="214"/>
      <c r="AI365" s="208"/>
      <c r="AJ365" s="208"/>
      <c r="AK365" s="208"/>
      <c r="AL365" s="208"/>
      <c r="AM365" s="208"/>
      <c r="AO365" s="612" t="s">
        <v>58</v>
      </c>
      <c r="AP365" s="613"/>
      <c r="AQ365" s="614"/>
      <c r="AR365" s="150">
        <f>(AE365-(Q365+R365))/(AA5*(48*7))*100%</f>
        <v>0</v>
      </c>
      <c r="AS365" s="151"/>
    </row>
    <row r="366" spans="2:46" ht="15" customHeight="1">
      <c r="B366" s="226" t="s">
        <v>16</v>
      </c>
      <c r="C366" s="148"/>
      <c r="D366" s="149"/>
      <c r="E366" s="148"/>
      <c r="F366" s="149"/>
      <c r="G366" s="148">
        <v>5</v>
      </c>
      <c r="H366" s="149"/>
      <c r="I366" s="148"/>
      <c r="J366" s="149"/>
      <c r="K366" s="148"/>
      <c r="L366" s="149"/>
      <c r="M366" s="148"/>
      <c r="N366" s="149"/>
      <c r="O366" s="148"/>
      <c r="P366" s="149"/>
      <c r="Q366" s="148">
        <v>1</v>
      </c>
      <c r="R366" s="149"/>
      <c r="S366" s="148"/>
      <c r="T366" s="149"/>
      <c r="U366" s="148"/>
      <c r="V366" s="149"/>
      <c r="W366" s="148"/>
      <c r="X366" s="149"/>
      <c r="Y366" s="148"/>
      <c r="Z366" s="149"/>
      <c r="AA366" s="148"/>
      <c r="AB366" s="149"/>
      <c r="AC366" s="312">
        <f t="shared" ref="AC366:AC376" si="70">C366+E366+G366+I366+K366+M366+O366+Q366+S366+U366+W366+Y366+AA366</f>
        <v>6</v>
      </c>
      <c r="AD366" s="312">
        <f t="shared" ref="AD366:AD376" si="71">D366+F366+H366+J366+L366+N366+P366+R366+T366+V366+X366+Z366+AB366</f>
        <v>0</v>
      </c>
      <c r="AE366" s="313">
        <f t="shared" ref="AE366:AE376" si="72">AC366+AD366</f>
        <v>6</v>
      </c>
      <c r="AG366" s="314"/>
      <c r="AH366" s="214"/>
      <c r="AI366" s="208"/>
      <c r="AJ366" s="208"/>
      <c r="AK366" s="208"/>
      <c r="AL366" s="208"/>
      <c r="AM366" s="208"/>
      <c r="AO366" s="94"/>
      <c r="AP366" s="95"/>
      <c r="AQ366" s="96"/>
      <c r="AR366" s="150"/>
      <c r="AS366" s="151"/>
    </row>
    <row r="367" spans="2:46" ht="15" customHeight="1">
      <c r="B367" s="226" t="s">
        <v>17</v>
      </c>
      <c r="C367" s="148"/>
      <c r="D367" s="149"/>
      <c r="E367" s="148"/>
      <c r="F367" s="149"/>
      <c r="G367" s="148"/>
      <c r="H367" s="149"/>
      <c r="I367" s="148"/>
      <c r="J367" s="149">
        <v>2</v>
      </c>
      <c r="K367" s="148"/>
      <c r="L367" s="149"/>
      <c r="M367" s="148"/>
      <c r="N367" s="149"/>
      <c r="O367" s="148"/>
      <c r="P367" s="149"/>
      <c r="Q367" s="148">
        <v>1</v>
      </c>
      <c r="R367" s="149">
        <v>4</v>
      </c>
      <c r="S367" s="148"/>
      <c r="T367" s="149"/>
      <c r="U367" s="148"/>
      <c r="V367" s="149"/>
      <c r="W367" s="148"/>
      <c r="X367" s="149"/>
      <c r="Y367" s="148"/>
      <c r="Z367" s="149"/>
      <c r="AA367" s="148"/>
      <c r="AB367" s="149"/>
      <c r="AC367" s="312">
        <f t="shared" si="70"/>
        <v>1</v>
      </c>
      <c r="AD367" s="312">
        <f t="shared" si="71"/>
        <v>6</v>
      </c>
      <c r="AE367" s="313">
        <f t="shared" si="72"/>
        <v>7</v>
      </c>
      <c r="AG367" s="314"/>
      <c r="AH367" s="214"/>
      <c r="AI367" s="208"/>
      <c r="AJ367" s="208"/>
      <c r="AK367" s="208"/>
      <c r="AL367" s="208"/>
      <c r="AM367" s="208"/>
      <c r="AO367" s="612" t="s">
        <v>59</v>
      </c>
      <c r="AP367" s="613"/>
      <c r="AQ367" s="614"/>
      <c r="AR367" s="150">
        <f>(AE367-(Q367+R367))/(AA7*(48*7))*100%</f>
        <v>7.4404761904761901E-4</v>
      </c>
      <c r="AS367" s="151"/>
    </row>
    <row r="368" spans="2:46" ht="15" customHeight="1">
      <c r="B368" s="226" t="s">
        <v>18</v>
      </c>
      <c r="C368" s="148"/>
      <c r="D368" s="149"/>
      <c r="E368" s="148"/>
      <c r="F368" s="149"/>
      <c r="G368" s="148">
        <v>2</v>
      </c>
      <c r="H368" s="149"/>
      <c r="I368" s="148">
        <v>24</v>
      </c>
      <c r="J368" s="149"/>
      <c r="K368" s="148"/>
      <c r="L368" s="149"/>
      <c r="M368" s="148"/>
      <c r="N368" s="149"/>
      <c r="O368" s="148"/>
      <c r="P368" s="149"/>
      <c r="Q368" s="148">
        <v>15</v>
      </c>
      <c r="R368" s="149">
        <v>6</v>
      </c>
      <c r="S368" s="148"/>
      <c r="T368" s="149"/>
      <c r="U368" s="148"/>
      <c r="V368" s="149"/>
      <c r="W368" s="148"/>
      <c r="X368" s="149"/>
      <c r="Y368" s="148"/>
      <c r="Z368" s="149"/>
      <c r="AA368" s="148"/>
      <c r="AB368" s="149">
        <v>1</v>
      </c>
      <c r="AC368" s="312">
        <f t="shared" si="70"/>
        <v>41</v>
      </c>
      <c r="AD368" s="312">
        <f t="shared" si="71"/>
        <v>7</v>
      </c>
      <c r="AE368" s="313">
        <f t="shared" si="72"/>
        <v>48</v>
      </c>
      <c r="AG368" s="314"/>
      <c r="AH368" s="214"/>
      <c r="AI368" s="208"/>
      <c r="AJ368" s="208"/>
      <c r="AK368" s="208"/>
      <c r="AL368" s="208"/>
      <c r="AM368" s="208"/>
      <c r="AO368" s="94"/>
      <c r="AP368" s="95"/>
      <c r="AQ368" s="96"/>
      <c r="AR368" s="150"/>
      <c r="AS368" s="151"/>
    </row>
    <row r="369" spans="1:54" ht="30" customHeight="1">
      <c r="B369" s="226" t="s">
        <v>19</v>
      </c>
      <c r="C369" s="148"/>
      <c r="D369" s="149"/>
      <c r="E369" s="148"/>
      <c r="F369" s="149"/>
      <c r="G369" s="148"/>
      <c r="H369" s="149"/>
      <c r="I369" s="148"/>
      <c r="J369" s="149"/>
      <c r="K369" s="148"/>
      <c r="L369" s="149"/>
      <c r="M369" s="148"/>
      <c r="N369" s="149"/>
      <c r="O369" s="148"/>
      <c r="P369" s="149"/>
      <c r="Q369" s="148"/>
      <c r="R369" s="149"/>
      <c r="S369" s="148"/>
      <c r="T369" s="149"/>
      <c r="U369" s="148"/>
      <c r="V369" s="149"/>
      <c r="W369" s="148"/>
      <c r="X369" s="149"/>
      <c r="Y369" s="148"/>
      <c r="Z369" s="149"/>
      <c r="AA369" s="148"/>
      <c r="AB369" s="149"/>
      <c r="AC369" s="312">
        <f t="shared" si="70"/>
        <v>0</v>
      </c>
      <c r="AD369" s="312">
        <f t="shared" si="71"/>
        <v>0</v>
      </c>
      <c r="AE369" s="313">
        <f t="shared" si="72"/>
        <v>0</v>
      </c>
      <c r="AG369" s="314"/>
      <c r="AH369" s="214"/>
      <c r="AI369" s="208"/>
      <c r="AJ369" s="208"/>
      <c r="AK369" s="208"/>
      <c r="AL369" s="208"/>
      <c r="AM369" s="208"/>
      <c r="AO369" s="94"/>
      <c r="AP369" s="95"/>
      <c r="AQ369" s="96"/>
      <c r="AR369" s="150"/>
      <c r="AS369" s="151"/>
    </row>
    <row r="370" spans="1:54" ht="15" customHeight="1">
      <c r="B370" s="226" t="s">
        <v>20</v>
      </c>
      <c r="C370" s="148">
        <v>11</v>
      </c>
      <c r="D370" s="149">
        <v>25</v>
      </c>
      <c r="E370" s="148">
        <v>414</v>
      </c>
      <c r="F370" s="149">
        <v>837</v>
      </c>
      <c r="G370" s="148">
        <v>52</v>
      </c>
      <c r="H370" s="149">
        <v>103</v>
      </c>
      <c r="I370" s="148">
        <v>888</v>
      </c>
      <c r="J370" s="149">
        <v>3194</v>
      </c>
      <c r="K370" s="148"/>
      <c r="L370" s="149">
        <v>97</v>
      </c>
      <c r="M370" s="148">
        <v>25</v>
      </c>
      <c r="N370" s="149">
        <v>95</v>
      </c>
      <c r="O370" s="148">
        <v>16</v>
      </c>
      <c r="P370" s="149">
        <v>6</v>
      </c>
      <c r="Q370" s="148">
        <v>164</v>
      </c>
      <c r="R370" s="149">
        <v>281</v>
      </c>
      <c r="S370" s="148"/>
      <c r="T370" s="149"/>
      <c r="U370" s="148"/>
      <c r="V370" s="149"/>
      <c r="W370" s="148">
        <v>2</v>
      </c>
      <c r="X370" s="149">
        <v>1</v>
      </c>
      <c r="Y370" s="148"/>
      <c r="Z370" s="149"/>
      <c r="AA370" s="148">
        <v>20</v>
      </c>
      <c r="AB370" s="149">
        <v>31</v>
      </c>
      <c r="AC370" s="312">
        <f t="shared" si="70"/>
        <v>1592</v>
      </c>
      <c r="AD370" s="312">
        <f t="shared" si="71"/>
        <v>4670</v>
      </c>
      <c r="AE370" s="313">
        <f t="shared" si="72"/>
        <v>6262</v>
      </c>
      <c r="AG370" s="314"/>
      <c r="AH370" s="214"/>
      <c r="AI370" s="208"/>
      <c r="AJ370" s="208"/>
      <c r="AK370" s="208"/>
      <c r="AL370" s="208"/>
      <c r="AM370" s="208"/>
      <c r="AO370" s="612" t="s">
        <v>20</v>
      </c>
      <c r="AP370" s="613"/>
      <c r="AQ370" s="614"/>
      <c r="AR370" s="150">
        <f>(AE370-(Q370+R370))/(AA10*(48*7))*100%</f>
        <v>4.1817632850241544E-2</v>
      </c>
      <c r="AS370" s="151"/>
    </row>
    <row r="371" spans="1:54" ht="30" customHeight="1">
      <c r="B371" s="226" t="s">
        <v>21</v>
      </c>
      <c r="C371" s="148"/>
      <c r="D371" s="149"/>
      <c r="E371" s="148">
        <v>60</v>
      </c>
      <c r="F371" s="149">
        <v>45</v>
      </c>
      <c r="G371" s="148">
        <v>24</v>
      </c>
      <c r="H371" s="149">
        <v>53</v>
      </c>
      <c r="I371" s="148">
        <v>603</v>
      </c>
      <c r="J371" s="149">
        <v>711</v>
      </c>
      <c r="K371" s="148"/>
      <c r="L371" s="149">
        <v>59</v>
      </c>
      <c r="M371" s="148">
        <v>3</v>
      </c>
      <c r="N371" s="149">
        <v>9</v>
      </c>
      <c r="O371" s="148">
        <v>22</v>
      </c>
      <c r="P371" s="149">
        <v>42</v>
      </c>
      <c r="Q371" s="148">
        <v>47</v>
      </c>
      <c r="R371" s="149">
        <v>138</v>
      </c>
      <c r="S371" s="148"/>
      <c r="T371" s="149"/>
      <c r="U371" s="148"/>
      <c r="V371" s="149"/>
      <c r="W371" s="148">
        <v>1</v>
      </c>
      <c r="X371" s="149"/>
      <c r="Y371" s="148"/>
      <c r="Z371" s="149"/>
      <c r="AA371" s="148">
        <v>2</v>
      </c>
      <c r="AB371" s="149">
        <v>3</v>
      </c>
      <c r="AC371" s="312">
        <f t="shared" si="70"/>
        <v>762</v>
      </c>
      <c r="AD371" s="312">
        <f t="shared" si="71"/>
        <v>1060</v>
      </c>
      <c r="AE371" s="313">
        <f t="shared" si="72"/>
        <v>1822</v>
      </c>
      <c r="AG371" s="314"/>
      <c r="AH371" s="214"/>
      <c r="AI371" s="208"/>
      <c r="AJ371" s="208"/>
      <c r="AK371" s="208"/>
      <c r="AL371" s="208"/>
      <c r="AM371" s="208"/>
      <c r="AO371" s="612" t="s">
        <v>60</v>
      </c>
      <c r="AP371" s="613"/>
      <c r="AQ371" s="614"/>
      <c r="AR371" s="150">
        <f>(AE371-(Q371+R371))/(AA11*(48*7))*100%</f>
        <v>3.4553360351232694E-2</v>
      </c>
      <c r="AS371" s="151"/>
    </row>
    <row r="372" spans="1:54" ht="30" customHeight="1">
      <c r="B372" s="226" t="s">
        <v>22</v>
      </c>
      <c r="C372" s="148"/>
      <c r="D372" s="149"/>
      <c r="E372" s="148">
        <v>7</v>
      </c>
      <c r="F372" s="149">
        <v>15</v>
      </c>
      <c r="G372" s="148">
        <v>8</v>
      </c>
      <c r="H372" s="149">
        <v>14</v>
      </c>
      <c r="I372" s="148">
        <v>805</v>
      </c>
      <c r="J372" s="149">
        <v>904</v>
      </c>
      <c r="K372" s="148"/>
      <c r="L372" s="149">
        <v>60</v>
      </c>
      <c r="M372" s="148"/>
      <c r="N372" s="149">
        <v>5</v>
      </c>
      <c r="O372" s="148"/>
      <c r="P372" s="149"/>
      <c r="Q372" s="148">
        <v>33</v>
      </c>
      <c r="R372" s="149">
        <v>22</v>
      </c>
      <c r="S372" s="148"/>
      <c r="T372" s="149"/>
      <c r="U372" s="148"/>
      <c r="V372" s="149"/>
      <c r="W372" s="148"/>
      <c r="X372" s="149"/>
      <c r="Y372" s="148"/>
      <c r="Z372" s="149"/>
      <c r="AA372" s="148">
        <v>1</v>
      </c>
      <c r="AB372" s="149">
        <v>1</v>
      </c>
      <c r="AC372" s="312">
        <f t="shared" si="70"/>
        <v>854</v>
      </c>
      <c r="AD372" s="312">
        <f t="shared" si="71"/>
        <v>1021</v>
      </c>
      <c r="AE372" s="313">
        <f t="shared" si="72"/>
        <v>1875</v>
      </c>
      <c r="AG372" s="314"/>
      <c r="AH372" s="214"/>
      <c r="AI372" s="208"/>
      <c r="AJ372" s="208"/>
      <c r="AK372" s="208"/>
      <c r="AL372" s="208"/>
      <c r="AM372" s="208"/>
      <c r="AO372" s="612" t="s">
        <v>61</v>
      </c>
      <c r="AP372" s="613"/>
      <c r="AQ372" s="614"/>
      <c r="AR372" s="150">
        <f>(AE372-(Q372+R372))/(AA12*(48*7))*100%</f>
        <v>0.10220125786163523</v>
      </c>
      <c r="AS372" s="151"/>
    </row>
    <row r="373" spans="1:54" ht="15" customHeight="1">
      <c r="B373" s="254" t="s">
        <v>23</v>
      </c>
      <c r="C373" s="148"/>
      <c r="D373" s="149"/>
      <c r="E373" s="148"/>
      <c r="F373" s="149"/>
      <c r="G373" s="148">
        <v>8</v>
      </c>
      <c r="H373" s="149"/>
      <c r="I373" s="148">
        <v>9</v>
      </c>
      <c r="J373" s="149">
        <v>3</v>
      </c>
      <c r="K373" s="148"/>
      <c r="L373" s="149"/>
      <c r="M373" s="148"/>
      <c r="N373" s="149"/>
      <c r="O373" s="148"/>
      <c r="P373" s="149"/>
      <c r="Q373" s="148">
        <v>14</v>
      </c>
      <c r="R373" s="149">
        <v>2</v>
      </c>
      <c r="S373" s="148"/>
      <c r="T373" s="149"/>
      <c r="U373" s="148"/>
      <c r="V373" s="149"/>
      <c r="W373" s="148"/>
      <c r="X373" s="149"/>
      <c r="Y373" s="148"/>
      <c r="Z373" s="149"/>
      <c r="AA373" s="148">
        <v>1</v>
      </c>
      <c r="AB373" s="149"/>
      <c r="AC373" s="312">
        <f t="shared" si="70"/>
        <v>32</v>
      </c>
      <c r="AD373" s="312">
        <f t="shared" si="71"/>
        <v>5</v>
      </c>
      <c r="AE373" s="313">
        <f t="shared" si="72"/>
        <v>37</v>
      </c>
      <c r="AG373" s="314"/>
      <c r="AH373" s="214"/>
      <c r="AI373" s="208"/>
      <c r="AJ373" s="208"/>
      <c r="AK373" s="208"/>
      <c r="AL373" s="208"/>
      <c r="AM373" s="208"/>
      <c r="AO373" s="612" t="s">
        <v>23</v>
      </c>
      <c r="AP373" s="613"/>
      <c r="AQ373" s="614"/>
      <c r="AR373" s="150">
        <f>(AE373-(Q373+R373))/(AA13*(48*7))*100%</f>
        <v>3.472222222222222E-3</v>
      </c>
      <c r="AS373" s="151"/>
    </row>
    <row r="374" spans="1:54" ht="15" customHeight="1">
      <c r="B374" s="254" t="s">
        <v>25</v>
      </c>
      <c r="C374" s="148"/>
      <c r="D374" s="149"/>
      <c r="E374" s="148"/>
      <c r="F374" s="149"/>
      <c r="G374" s="148"/>
      <c r="H374" s="149"/>
      <c r="I374" s="148"/>
      <c r="J374" s="149"/>
      <c r="K374" s="148"/>
      <c r="L374" s="149"/>
      <c r="M374" s="148"/>
      <c r="N374" s="149"/>
      <c r="O374" s="148"/>
      <c r="P374" s="149"/>
      <c r="Q374" s="148"/>
      <c r="R374" s="149"/>
      <c r="S374" s="148"/>
      <c r="T374" s="149"/>
      <c r="U374" s="148"/>
      <c r="V374" s="149"/>
      <c r="W374" s="148"/>
      <c r="X374" s="149"/>
      <c r="Y374" s="148"/>
      <c r="Z374" s="149"/>
      <c r="AA374" s="148"/>
      <c r="AB374" s="149"/>
      <c r="AC374" s="312">
        <f t="shared" si="70"/>
        <v>0</v>
      </c>
      <c r="AD374" s="312">
        <f t="shared" si="71"/>
        <v>0</v>
      </c>
      <c r="AE374" s="313">
        <f t="shared" si="72"/>
        <v>0</v>
      </c>
      <c r="AG374" s="314"/>
      <c r="AH374" s="214"/>
      <c r="AI374" s="208"/>
      <c r="AJ374" s="208"/>
      <c r="AK374" s="208"/>
      <c r="AL374" s="208"/>
      <c r="AM374" s="208"/>
      <c r="AO374" s="612" t="s">
        <v>24</v>
      </c>
      <c r="AP374" s="613"/>
      <c r="AQ374" s="614"/>
      <c r="AR374" s="150" t="e">
        <f>(AE374-(Q374+R374))/(AA14*(48*7))*100%</f>
        <v>#VALUE!</v>
      </c>
      <c r="AS374" s="151"/>
    </row>
    <row r="375" spans="1:54" ht="15" customHeight="1">
      <c r="B375" s="254" t="s">
        <v>24</v>
      </c>
      <c r="C375" s="148"/>
      <c r="D375" s="149"/>
      <c r="E375" s="148"/>
      <c r="F375" s="149"/>
      <c r="G375" s="148"/>
      <c r="H375" s="149"/>
      <c r="I375" s="148"/>
      <c r="J375" s="149"/>
      <c r="K375" s="148"/>
      <c r="L375" s="149"/>
      <c r="M375" s="148"/>
      <c r="N375" s="149"/>
      <c r="O375" s="148"/>
      <c r="P375" s="149"/>
      <c r="Q375" s="148"/>
      <c r="R375" s="149"/>
      <c r="S375" s="148"/>
      <c r="T375" s="149"/>
      <c r="U375" s="148"/>
      <c r="V375" s="149"/>
      <c r="W375" s="148"/>
      <c r="X375" s="149"/>
      <c r="Y375" s="148"/>
      <c r="Z375" s="149"/>
      <c r="AA375" s="148"/>
      <c r="AB375" s="149"/>
      <c r="AC375" s="312">
        <f t="shared" si="70"/>
        <v>0</v>
      </c>
      <c r="AD375" s="312">
        <f t="shared" si="71"/>
        <v>0</v>
      </c>
      <c r="AE375" s="313">
        <f t="shared" si="72"/>
        <v>0</v>
      </c>
      <c r="AG375" s="314"/>
      <c r="AH375" s="214"/>
      <c r="AI375" s="208"/>
      <c r="AJ375" s="208"/>
      <c r="AK375" s="208"/>
      <c r="AL375" s="208"/>
      <c r="AM375" s="208"/>
      <c r="AO375" s="94"/>
      <c r="AP375" s="95"/>
      <c r="AQ375" s="96"/>
      <c r="AR375" s="150"/>
      <c r="AS375" s="151"/>
    </row>
    <row r="376" spans="1:54" ht="15" customHeight="1">
      <c r="B376" s="228" t="s">
        <v>446</v>
      </c>
      <c r="C376" s="148"/>
      <c r="D376" s="149"/>
      <c r="E376" s="148"/>
      <c r="F376" s="149"/>
      <c r="G376" s="148"/>
      <c r="H376" s="149"/>
      <c r="I376" s="148"/>
      <c r="J376" s="149"/>
      <c r="K376" s="148"/>
      <c r="L376" s="149"/>
      <c r="M376" s="148"/>
      <c r="N376" s="149"/>
      <c r="O376" s="148"/>
      <c r="P376" s="149"/>
      <c r="Q376" s="148"/>
      <c r="R376" s="149"/>
      <c r="S376" s="148"/>
      <c r="T376" s="149"/>
      <c r="U376" s="148"/>
      <c r="V376" s="149"/>
      <c r="W376" s="148"/>
      <c r="X376" s="149"/>
      <c r="Y376" s="148"/>
      <c r="Z376" s="149"/>
      <c r="AA376" s="148"/>
      <c r="AB376" s="149"/>
      <c r="AC376" s="312">
        <f t="shared" si="70"/>
        <v>0</v>
      </c>
      <c r="AD376" s="312">
        <f t="shared" si="71"/>
        <v>0</v>
      </c>
      <c r="AE376" s="313">
        <f t="shared" si="72"/>
        <v>0</v>
      </c>
      <c r="AG376" s="314"/>
      <c r="AH376" s="214"/>
      <c r="AI376" s="208"/>
      <c r="AJ376" s="208"/>
      <c r="AK376" s="208"/>
      <c r="AL376" s="208"/>
      <c r="AM376" s="208"/>
      <c r="AO376" s="612" t="s">
        <v>25</v>
      </c>
      <c r="AP376" s="613"/>
      <c r="AQ376" s="614"/>
      <c r="AR376" s="150" t="e">
        <f>(AE376-(Q376+R376))/(AA16*(48*7))*100%</f>
        <v>#DIV/0!</v>
      </c>
      <c r="AS376" s="151"/>
    </row>
    <row r="377" spans="1:54" ht="21" customHeight="1" thickBot="1">
      <c r="B377" s="11" t="s">
        <v>26</v>
      </c>
      <c r="C377" s="315">
        <f t="shared" ref="C377:AA377" si="73">SUM(C365:C376)</f>
        <v>11</v>
      </c>
      <c r="D377" s="315">
        <f t="shared" si="73"/>
        <v>25</v>
      </c>
      <c r="E377" s="315">
        <f t="shared" si="73"/>
        <v>481</v>
      </c>
      <c r="F377" s="315">
        <f t="shared" si="73"/>
        <v>897</v>
      </c>
      <c r="G377" s="315">
        <f t="shared" si="73"/>
        <v>99</v>
      </c>
      <c r="H377" s="315">
        <f t="shared" si="73"/>
        <v>170</v>
      </c>
      <c r="I377" s="315">
        <f t="shared" si="73"/>
        <v>2329</v>
      </c>
      <c r="J377" s="315">
        <f t="shared" si="73"/>
        <v>4814</v>
      </c>
      <c r="K377" s="315">
        <f t="shared" si="73"/>
        <v>0</v>
      </c>
      <c r="L377" s="315">
        <f t="shared" si="73"/>
        <v>216</v>
      </c>
      <c r="M377" s="315">
        <f t="shared" si="73"/>
        <v>28</v>
      </c>
      <c r="N377" s="315">
        <f t="shared" si="73"/>
        <v>109</v>
      </c>
      <c r="O377" s="315">
        <f t="shared" si="73"/>
        <v>38</v>
      </c>
      <c r="P377" s="315">
        <f t="shared" si="73"/>
        <v>48</v>
      </c>
      <c r="Q377" s="315">
        <f t="shared" si="73"/>
        <v>275</v>
      </c>
      <c r="R377" s="315">
        <f t="shared" si="73"/>
        <v>453</v>
      </c>
      <c r="S377" s="315">
        <f t="shared" si="73"/>
        <v>0</v>
      </c>
      <c r="T377" s="315">
        <f t="shared" si="73"/>
        <v>0</v>
      </c>
      <c r="U377" s="315">
        <f t="shared" si="73"/>
        <v>0</v>
      </c>
      <c r="V377" s="315">
        <f t="shared" si="73"/>
        <v>0</v>
      </c>
      <c r="W377" s="315">
        <f t="shared" si="73"/>
        <v>3</v>
      </c>
      <c r="X377" s="315">
        <f t="shared" si="73"/>
        <v>1</v>
      </c>
      <c r="Y377" s="315">
        <f t="shared" si="73"/>
        <v>0</v>
      </c>
      <c r="Z377" s="315">
        <f t="shared" si="73"/>
        <v>0</v>
      </c>
      <c r="AA377" s="315">
        <f t="shared" si="73"/>
        <v>24</v>
      </c>
      <c r="AB377" s="315">
        <f>SUM(AB365:AB376)</f>
        <v>36</v>
      </c>
      <c r="AC377" s="315">
        <f>SUM(AC365:AC376)</f>
        <v>3288</v>
      </c>
      <c r="AD377" s="315">
        <f>SUM(AD365:AD376)</f>
        <v>6769</v>
      </c>
      <c r="AE377" s="316">
        <f>SUM(AC377+AD377)</f>
        <v>10057</v>
      </c>
      <c r="AG377" s="314"/>
      <c r="AH377" s="214"/>
      <c r="AI377" s="208"/>
      <c r="AJ377" s="208"/>
      <c r="AK377" s="208"/>
      <c r="AL377" s="208"/>
      <c r="AM377" s="208"/>
      <c r="AO377" s="631" t="s">
        <v>26</v>
      </c>
      <c r="AP377" s="632"/>
      <c r="AQ377" s="633"/>
      <c r="AR377" s="152" t="e">
        <f>(AE377-(Q377+R377))/(AA17*(48*7))*100%</f>
        <v>#VALUE!</v>
      </c>
      <c r="AS377" s="153"/>
    </row>
    <row r="378" spans="1:54" s="14" customFormat="1" ht="15" customHeight="1">
      <c r="A378" s="114"/>
      <c r="B378" s="403" t="s">
        <v>30</v>
      </c>
      <c r="C378" s="397"/>
      <c r="D378" s="395"/>
      <c r="E378" s="395"/>
      <c r="F378" s="395"/>
      <c r="G378" s="395"/>
      <c r="H378" s="395"/>
      <c r="I378" s="395"/>
      <c r="J378" s="395"/>
      <c r="K378" s="395"/>
      <c r="L378" s="395"/>
      <c r="M378" s="395"/>
      <c r="N378" s="39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H378" s="208"/>
      <c r="AI378" s="208"/>
      <c r="AJ378" s="208"/>
      <c r="AK378" s="208"/>
      <c r="AL378" s="208"/>
      <c r="AM378" s="208"/>
      <c r="AN378" s="208"/>
    </row>
    <row r="379" spans="1:54" s="378" customFormat="1" ht="15" customHeight="1">
      <c r="B379" s="413" t="s">
        <v>524</v>
      </c>
      <c r="C379" s="438"/>
      <c r="D379" s="377"/>
      <c r="E379" s="377"/>
      <c r="AE379" s="379"/>
    </row>
    <row r="380" spans="1:54" s="14" customFormat="1" ht="15" customHeight="1">
      <c r="A380" s="114"/>
      <c r="B380" s="397" t="s">
        <v>519</v>
      </c>
      <c r="C380" s="397"/>
      <c r="D380" s="395"/>
      <c r="E380" s="395"/>
      <c r="F380" s="395"/>
      <c r="G380" s="395"/>
      <c r="H380" s="395"/>
      <c r="I380" s="395"/>
      <c r="J380" s="395"/>
      <c r="K380" s="395"/>
      <c r="L380" s="395"/>
      <c r="M380" s="395"/>
      <c r="N380" s="395"/>
      <c r="O380" s="15"/>
      <c r="P380" s="15"/>
      <c r="Q380" s="155"/>
      <c r="R380" s="155"/>
      <c r="S380" s="155"/>
      <c r="T380" s="155"/>
      <c r="U380" s="15"/>
      <c r="V380" s="15"/>
      <c r="W380" s="15"/>
      <c r="X380" s="156"/>
      <c r="Y380" s="156"/>
      <c r="Z380" s="156"/>
      <c r="AA380" s="156"/>
      <c r="AB380" s="156"/>
      <c r="AC380" s="156"/>
      <c r="AD380" s="157"/>
      <c r="AE380" s="158"/>
      <c r="AH380" s="208"/>
      <c r="AI380" s="208"/>
      <c r="AJ380" s="208"/>
      <c r="AK380" s="208"/>
      <c r="AL380" s="208"/>
      <c r="AM380" s="208"/>
      <c r="AN380" s="208"/>
    </row>
    <row r="381" spans="1:54" s="14" customFormat="1" ht="9.9" customHeight="1"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4"/>
      <c r="R381" s="154"/>
      <c r="S381" s="154"/>
      <c r="T381" s="154"/>
      <c r="U381" s="15"/>
      <c r="V381" s="15"/>
      <c r="W381" s="15"/>
      <c r="X381" s="159"/>
      <c r="Y381" s="159"/>
      <c r="Z381" s="159"/>
      <c r="AA381" s="159"/>
      <c r="AB381" s="159"/>
      <c r="AC381" s="159"/>
      <c r="AD381" s="160"/>
      <c r="AE381" s="161"/>
      <c r="AH381" s="208"/>
      <c r="AI381" s="208"/>
      <c r="AJ381" s="208"/>
      <c r="AK381" s="208"/>
      <c r="AL381" s="208"/>
      <c r="AM381" s="208"/>
      <c r="AN381" s="208"/>
    </row>
    <row r="382" spans="1:54" ht="39.9" customHeight="1" thickBot="1">
      <c r="B382" s="535" t="s">
        <v>462</v>
      </c>
      <c r="C382" s="535"/>
      <c r="D382" s="535"/>
      <c r="E382" s="535"/>
      <c r="F382" s="535"/>
      <c r="G382" s="535"/>
      <c r="H382" s="535"/>
      <c r="I382" s="535"/>
      <c r="J382" s="535"/>
      <c r="K382" s="535"/>
      <c r="L382" s="535"/>
      <c r="M382" s="311"/>
    </row>
    <row r="383" spans="1:54" ht="15" customHeight="1">
      <c r="B383" s="503" t="s">
        <v>245</v>
      </c>
      <c r="C383" s="504"/>
      <c r="D383" s="504"/>
      <c r="E383" s="504"/>
      <c r="F383" s="504"/>
      <c r="G383" s="504"/>
      <c r="H383" s="504"/>
      <c r="I383" s="504"/>
      <c r="J383" s="504"/>
      <c r="K383" s="504"/>
      <c r="L383" s="505"/>
      <c r="BB383" s="162" t="s">
        <v>246</v>
      </c>
    </row>
    <row r="384" spans="1:54" ht="39.9" customHeight="1">
      <c r="B384" s="317" t="s">
        <v>247</v>
      </c>
      <c r="C384" s="506" t="s">
        <v>248</v>
      </c>
      <c r="D384" s="506"/>
      <c r="E384" s="507" t="s">
        <v>249</v>
      </c>
      <c r="F384" s="507"/>
      <c r="G384" s="507"/>
      <c r="H384" s="507"/>
      <c r="I384" s="507"/>
      <c r="J384" s="507"/>
      <c r="K384" s="507"/>
      <c r="L384" s="508"/>
      <c r="BB384" s="205" t="s">
        <v>250</v>
      </c>
    </row>
    <row r="385" spans="2:54" ht="30" customHeight="1">
      <c r="B385" s="380">
        <v>45429</v>
      </c>
      <c r="C385" s="509" t="s">
        <v>251</v>
      </c>
      <c r="D385" s="510"/>
      <c r="E385" s="511" t="s">
        <v>252</v>
      </c>
      <c r="F385" s="512"/>
      <c r="G385" s="512"/>
      <c r="H385" s="512"/>
      <c r="I385" s="512"/>
      <c r="J385" s="512"/>
      <c r="K385" s="512"/>
      <c r="L385" s="513"/>
      <c r="BB385" s="205" t="s">
        <v>253</v>
      </c>
    </row>
    <row r="386" spans="2:54" ht="78.599999999999994">
      <c r="B386" s="318" t="s">
        <v>254</v>
      </c>
      <c r="C386" s="319" t="s">
        <v>255</v>
      </c>
      <c r="D386" s="319" t="s">
        <v>256</v>
      </c>
      <c r="E386" s="514"/>
      <c r="F386" s="515"/>
      <c r="G386" s="515"/>
      <c r="H386" s="515"/>
      <c r="I386" s="515"/>
      <c r="J386" s="515"/>
      <c r="K386" s="515"/>
      <c r="L386" s="516"/>
      <c r="BB386" s="205" t="s">
        <v>257</v>
      </c>
    </row>
    <row r="387" spans="2:54" ht="15" customHeight="1">
      <c r="B387" s="381" t="s">
        <v>213</v>
      </c>
      <c r="C387" s="5">
        <v>2</v>
      </c>
      <c r="D387" s="163">
        <v>0.29166666666666669</v>
      </c>
      <c r="E387" s="497" t="s">
        <v>250</v>
      </c>
      <c r="F387" s="498"/>
      <c r="G387" s="498"/>
      <c r="H387" s="498"/>
      <c r="I387" s="498"/>
      <c r="J387" s="498"/>
      <c r="K387" s="498"/>
      <c r="L387" s="499"/>
      <c r="AE387" s="320" t="s">
        <v>241</v>
      </c>
      <c r="BB387" s="205" t="s">
        <v>258</v>
      </c>
    </row>
    <row r="388" spans="2:54" ht="15" customHeight="1">
      <c r="B388" s="382" t="s">
        <v>453</v>
      </c>
      <c r="C388" s="5"/>
      <c r="D388" s="163"/>
      <c r="E388" s="517"/>
      <c r="F388" s="518"/>
      <c r="G388" s="518"/>
      <c r="H388" s="518"/>
      <c r="I388" s="518"/>
      <c r="J388" s="518"/>
      <c r="K388" s="518"/>
      <c r="L388" s="519"/>
      <c r="AE388" s="320"/>
      <c r="BB388" s="361"/>
    </row>
    <row r="389" spans="2:54" ht="15" customHeight="1">
      <c r="B389" s="382" t="s">
        <v>214</v>
      </c>
      <c r="C389" s="5"/>
      <c r="D389" s="163"/>
      <c r="E389" s="497"/>
      <c r="F389" s="498"/>
      <c r="G389" s="498"/>
      <c r="H389" s="498"/>
      <c r="I389" s="498"/>
      <c r="J389" s="498"/>
      <c r="K389" s="498"/>
      <c r="L389" s="499"/>
      <c r="AE389" s="320" t="s">
        <v>251</v>
      </c>
      <c r="BB389" s="205" t="s">
        <v>259</v>
      </c>
    </row>
    <row r="390" spans="2:54" ht="15" customHeight="1">
      <c r="B390" s="382" t="s">
        <v>464</v>
      </c>
      <c r="C390" s="5"/>
      <c r="D390" s="163"/>
      <c r="E390" s="497"/>
      <c r="F390" s="498"/>
      <c r="G390" s="498"/>
      <c r="H390" s="498"/>
      <c r="I390" s="498"/>
      <c r="J390" s="498"/>
      <c r="K390" s="498"/>
      <c r="L390" s="499"/>
      <c r="AE390" s="320" t="s">
        <v>260</v>
      </c>
      <c r="BB390" s="205" t="s">
        <v>261</v>
      </c>
    </row>
    <row r="391" spans="2:54" ht="15" customHeight="1">
      <c r="B391" s="383" t="s">
        <v>263</v>
      </c>
      <c r="C391" s="5"/>
      <c r="D391" s="163"/>
      <c r="E391" s="517"/>
      <c r="F391" s="518"/>
      <c r="G391" s="518"/>
      <c r="H391" s="518"/>
      <c r="I391" s="518"/>
      <c r="J391" s="518"/>
      <c r="K391" s="518"/>
      <c r="L391" s="519"/>
      <c r="BB391" s="205" t="s">
        <v>262</v>
      </c>
    </row>
    <row r="392" spans="2:54" ht="21" customHeight="1" thickBot="1">
      <c r="B392" s="321" t="s">
        <v>26</v>
      </c>
      <c r="C392" s="12">
        <f>SUM(C387:C391)</f>
        <v>2</v>
      </c>
      <c r="D392" s="322">
        <f>SUM(D387:D391)</f>
        <v>0.29166666666666669</v>
      </c>
      <c r="E392" s="500"/>
      <c r="F392" s="501"/>
      <c r="G392" s="501"/>
      <c r="H392" s="501"/>
      <c r="I392" s="501"/>
      <c r="J392" s="501"/>
      <c r="K392" s="501"/>
      <c r="L392" s="502"/>
      <c r="BB392" s="205" t="s">
        <v>264</v>
      </c>
    </row>
    <row r="393" spans="2:54" s="384" customFormat="1" ht="15" customHeight="1">
      <c r="B393" s="396" t="s">
        <v>465</v>
      </c>
      <c r="C393" s="15"/>
      <c r="D393" s="15"/>
      <c r="E393" s="15"/>
      <c r="F393" s="393"/>
      <c r="G393" s="393"/>
      <c r="H393" s="393"/>
      <c r="I393" s="394"/>
      <c r="J393" s="394"/>
      <c r="K393" s="394"/>
      <c r="L393" s="394"/>
      <c r="M393" s="385"/>
      <c r="N393" s="385"/>
      <c r="O393" s="385"/>
      <c r="P393" s="385"/>
      <c r="Q393" s="385"/>
      <c r="R393" s="385"/>
      <c r="S393" s="385"/>
      <c r="T393" s="385"/>
      <c r="U393" s="385"/>
      <c r="V393" s="385"/>
    </row>
    <row r="394" spans="2:54" s="376" customFormat="1" ht="30" customHeight="1">
      <c r="B394" s="397" t="s">
        <v>466</v>
      </c>
      <c r="C394" s="479" t="s">
        <v>467</v>
      </c>
      <c r="D394" s="479"/>
      <c r="E394" s="479"/>
      <c r="F394" s="479"/>
      <c r="G394" s="479"/>
      <c r="H394" s="479"/>
      <c r="I394" s="479"/>
      <c r="J394" s="479"/>
      <c r="K394" s="479"/>
      <c r="L394" s="479"/>
      <c r="M394" s="379"/>
      <c r="N394" s="379"/>
      <c r="O394" s="379"/>
      <c r="P394" s="379"/>
      <c r="Q394" s="379"/>
      <c r="R394" s="379"/>
      <c r="S394" s="379"/>
      <c r="T394" s="379"/>
      <c r="U394" s="379"/>
      <c r="V394" s="379"/>
    </row>
    <row r="395" spans="2:54" s="384" customFormat="1" ht="15" customHeight="1">
      <c r="B395" s="397" t="s">
        <v>468</v>
      </c>
      <c r="C395" s="15"/>
      <c r="D395" s="15"/>
      <c r="E395" s="15"/>
      <c r="F395" s="393"/>
      <c r="G395" s="393"/>
      <c r="H395" s="393"/>
      <c r="I395" s="394"/>
      <c r="J395" s="394"/>
      <c r="K395" s="394"/>
      <c r="L395" s="394"/>
      <c r="M395" s="385"/>
      <c r="N395" s="385"/>
      <c r="O395" s="385"/>
      <c r="P395" s="385"/>
      <c r="Q395" s="385"/>
      <c r="R395" s="385"/>
      <c r="S395" s="385"/>
      <c r="T395" s="385"/>
      <c r="U395" s="385"/>
      <c r="V395" s="385"/>
    </row>
    <row r="396" spans="2:54" ht="14.4" thickBot="1"/>
    <row r="397" spans="2:54" ht="15" customHeight="1">
      <c r="B397" s="503" t="s">
        <v>245</v>
      </c>
      <c r="C397" s="504"/>
      <c r="D397" s="504"/>
      <c r="E397" s="504"/>
      <c r="F397" s="504"/>
      <c r="G397" s="504"/>
      <c r="H397" s="504"/>
      <c r="I397" s="504"/>
      <c r="J397" s="504"/>
      <c r="K397" s="504"/>
      <c r="L397" s="505"/>
      <c r="BB397" s="162" t="s">
        <v>246</v>
      </c>
    </row>
    <row r="398" spans="2:54" ht="39.9" customHeight="1">
      <c r="B398" s="317" t="s">
        <v>247</v>
      </c>
      <c r="C398" s="506" t="s">
        <v>248</v>
      </c>
      <c r="D398" s="506"/>
      <c r="E398" s="507" t="s">
        <v>249</v>
      </c>
      <c r="F398" s="507"/>
      <c r="G398" s="507"/>
      <c r="H398" s="507"/>
      <c r="I398" s="507"/>
      <c r="J398" s="507"/>
      <c r="K398" s="507"/>
      <c r="L398" s="508"/>
      <c r="BB398" s="205" t="s">
        <v>250</v>
      </c>
    </row>
    <row r="399" spans="2:54" ht="30" customHeight="1">
      <c r="B399" s="380">
        <v>45600</v>
      </c>
      <c r="C399" s="509" t="s">
        <v>251</v>
      </c>
      <c r="D399" s="510"/>
      <c r="E399" s="511" t="s">
        <v>252</v>
      </c>
      <c r="F399" s="512"/>
      <c r="G399" s="512"/>
      <c r="H399" s="512"/>
      <c r="I399" s="512"/>
      <c r="J399" s="512"/>
      <c r="K399" s="512"/>
      <c r="L399" s="513"/>
      <c r="BB399" s="205" t="s">
        <v>253</v>
      </c>
    </row>
    <row r="400" spans="2:54" ht="78.599999999999994">
      <c r="B400" s="318" t="s">
        <v>254</v>
      </c>
      <c r="C400" s="319" t="s">
        <v>255</v>
      </c>
      <c r="D400" s="319" t="s">
        <v>256</v>
      </c>
      <c r="E400" s="514"/>
      <c r="F400" s="515"/>
      <c r="G400" s="515"/>
      <c r="H400" s="515"/>
      <c r="I400" s="515"/>
      <c r="J400" s="515"/>
      <c r="K400" s="515"/>
      <c r="L400" s="516"/>
      <c r="BB400" s="205" t="s">
        <v>257</v>
      </c>
    </row>
    <row r="401" spans="2:54" ht="15" customHeight="1">
      <c r="B401" s="381" t="s">
        <v>213</v>
      </c>
      <c r="C401" s="5">
        <v>1</v>
      </c>
      <c r="D401" s="163">
        <v>0.29166666666666669</v>
      </c>
      <c r="E401" s="497" t="s">
        <v>250</v>
      </c>
      <c r="F401" s="498"/>
      <c r="G401" s="498"/>
      <c r="H401" s="498"/>
      <c r="I401" s="498"/>
      <c r="J401" s="498"/>
      <c r="K401" s="498"/>
      <c r="L401" s="499"/>
      <c r="AE401" s="320" t="s">
        <v>241</v>
      </c>
      <c r="BB401" s="205" t="s">
        <v>258</v>
      </c>
    </row>
    <row r="402" spans="2:54" ht="15" customHeight="1">
      <c r="B402" s="382" t="s">
        <v>453</v>
      </c>
      <c r="C402" s="5"/>
      <c r="D402" s="163"/>
      <c r="E402" s="517"/>
      <c r="F402" s="518"/>
      <c r="G402" s="518"/>
      <c r="H402" s="518"/>
      <c r="I402" s="518"/>
      <c r="J402" s="518"/>
      <c r="K402" s="518"/>
      <c r="L402" s="519"/>
      <c r="AE402" s="320"/>
      <c r="BB402" s="361"/>
    </row>
    <row r="403" spans="2:54" ht="15" customHeight="1">
      <c r="B403" s="382" t="s">
        <v>214</v>
      </c>
      <c r="C403" s="5"/>
      <c r="D403" s="163"/>
      <c r="E403" s="497"/>
      <c r="F403" s="498"/>
      <c r="G403" s="498"/>
      <c r="H403" s="498"/>
      <c r="I403" s="498"/>
      <c r="J403" s="498"/>
      <c r="K403" s="498"/>
      <c r="L403" s="499"/>
      <c r="AE403" s="320" t="s">
        <v>251</v>
      </c>
      <c r="BB403" s="205" t="s">
        <v>259</v>
      </c>
    </row>
    <row r="404" spans="2:54" ht="15" customHeight="1">
      <c r="B404" s="382" t="s">
        <v>464</v>
      </c>
      <c r="C404" s="5"/>
      <c r="D404" s="163"/>
      <c r="E404" s="497"/>
      <c r="F404" s="498"/>
      <c r="G404" s="498"/>
      <c r="H404" s="498"/>
      <c r="I404" s="498"/>
      <c r="J404" s="498"/>
      <c r="K404" s="498"/>
      <c r="L404" s="499"/>
      <c r="AE404" s="320" t="s">
        <v>260</v>
      </c>
      <c r="BB404" s="205" t="s">
        <v>261</v>
      </c>
    </row>
    <row r="405" spans="2:54" ht="15" customHeight="1">
      <c r="B405" s="383" t="s">
        <v>263</v>
      </c>
      <c r="C405" s="5"/>
      <c r="D405" s="163"/>
      <c r="E405" s="517"/>
      <c r="F405" s="518"/>
      <c r="G405" s="518"/>
      <c r="H405" s="518"/>
      <c r="I405" s="518"/>
      <c r="J405" s="518"/>
      <c r="K405" s="518"/>
      <c r="L405" s="519"/>
      <c r="BB405" s="205" t="s">
        <v>262</v>
      </c>
    </row>
    <row r="406" spans="2:54" ht="21" customHeight="1" thickBot="1">
      <c r="B406" s="321" t="s">
        <v>26</v>
      </c>
      <c r="C406" s="12">
        <f>SUM(C401:C405)</f>
        <v>1</v>
      </c>
      <c r="D406" s="322">
        <f>SUM(D401:D405)</f>
        <v>0.29166666666666669</v>
      </c>
      <c r="E406" s="500"/>
      <c r="F406" s="501"/>
      <c r="G406" s="501"/>
      <c r="H406" s="501"/>
      <c r="I406" s="501"/>
      <c r="J406" s="501"/>
      <c r="K406" s="501"/>
      <c r="L406" s="502"/>
      <c r="BB406" s="205" t="s">
        <v>264</v>
      </c>
    </row>
    <row r="407" spans="2:54" s="384" customFormat="1" ht="15" customHeight="1">
      <c r="B407" s="396" t="s">
        <v>465</v>
      </c>
      <c r="C407" s="395"/>
      <c r="D407" s="395"/>
      <c r="E407" s="395"/>
      <c r="F407" s="400"/>
      <c r="G407" s="400"/>
      <c r="H407" s="400"/>
      <c r="I407" s="401"/>
      <c r="J407" s="401"/>
      <c r="K407" s="401"/>
      <c r="L407" s="401"/>
      <c r="M407" s="385"/>
      <c r="N407" s="385"/>
      <c r="O407" s="385"/>
      <c r="P407" s="385"/>
      <c r="Q407" s="385"/>
      <c r="R407" s="385"/>
      <c r="S407" s="385"/>
      <c r="T407" s="385"/>
      <c r="U407" s="385"/>
      <c r="V407" s="385"/>
    </row>
    <row r="408" spans="2:54" s="376" customFormat="1" ht="30" customHeight="1">
      <c r="B408" s="397" t="s">
        <v>466</v>
      </c>
      <c r="C408" s="481" t="s">
        <v>467</v>
      </c>
      <c r="D408" s="481"/>
      <c r="E408" s="481"/>
      <c r="F408" s="481"/>
      <c r="G408" s="481"/>
      <c r="H408" s="481"/>
      <c r="I408" s="481"/>
      <c r="J408" s="481"/>
      <c r="K408" s="481"/>
      <c r="L408" s="481"/>
      <c r="M408" s="379"/>
      <c r="N408" s="379"/>
      <c r="O408" s="379"/>
      <c r="P408" s="379"/>
      <c r="Q408" s="379"/>
      <c r="R408" s="379"/>
      <c r="S408" s="379"/>
      <c r="T408" s="379"/>
      <c r="U408" s="379"/>
      <c r="V408" s="379"/>
    </row>
    <row r="409" spans="2:54" s="384" customFormat="1" ht="15" customHeight="1">
      <c r="B409" s="397" t="s">
        <v>468</v>
      </c>
      <c r="C409" s="395"/>
      <c r="D409" s="395"/>
      <c r="E409" s="395"/>
      <c r="F409" s="400"/>
      <c r="G409" s="400"/>
      <c r="H409" s="400"/>
      <c r="I409" s="401"/>
      <c r="J409" s="401"/>
      <c r="K409" s="401"/>
      <c r="L409" s="401"/>
      <c r="M409" s="385"/>
      <c r="N409" s="385"/>
      <c r="O409" s="385"/>
      <c r="P409" s="385"/>
      <c r="Q409" s="385"/>
      <c r="R409" s="385"/>
      <c r="S409" s="385"/>
      <c r="T409" s="385"/>
      <c r="U409" s="385"/>
      <c r="V409" s="385"/>
    </row>
    <row r="410" spans="2:54" s="164" customFormat="1" ht="9.9" customHeight="1" thickBot="1">
      <c r="AH410" s="206"/>
      <c r="AI410" s="206"/>
      <c r="AJ410" s="206"/>
      <c r="AK410" s="206"/>
      <c r="AL410" s="206"/>
      <c r="AM410" s="206"/>
      <c r="AN410" s="206"/>
      <c r="BB410" s="205" t="s">
        <v>265</v>
      </c>
    </row>
    <row r="411" spans="2:54" ht="15" customHeight="1">
      <c r="B411" s="503" t="s">
        <v>245</v>
      </c>
      <c r="C411" s="504"/>
      <c r="D411" s="504"/>
      <c r="E411" s="504"/>
      <c r="F411" s="504"/>
      <c r="G411" s="504"/>
      <c r="H411" s="504"/>
      <c r="I411" s="504"/>
      <c r="J411" s="504"/>
      <c r="K411" s="504"/>
      <c r="L411" s="505"/>
      <c r="BB411" s="162" t="s">
        <v>246</v>
      </c>
    </row>
    <row r="412" spans="2:54" ht="39.9" customHeight="1">
      <c r="B412" s="317" t="s">
        <v>247</v>
      </c>
      <c r="C412" s="506" t="s">
        <v>248</v>
      </c>
      <c r="D412" s="506"/>
      <c r="E412" s="507" t="s">
        <v>249</v>
      </c>
      <c r="F412" s="507"/>
      <c r="G412" s="507"/>
      <c r="H412" s="507"/>
      <c r="I412" s="507"/>
      <c r="J412" s="507"/>
      <c r="K412" s="507"/>
      <c r="L412" s="508"/>
      <c r="BB412" s="205" t="s">
        <v>250</v>
      </c>
    </row>
    <row r="413" spans="2:54" ht="30" customHeight="1">
      <c r="B413" s="380">
        <v>45632</v>
      </c>
      <c r="C413" s="509" t="s">
        <v>251</v>
      </c>
      <c r="D413" s="510"/>
      <c r="E413" s="511" t="s">
        <v>252</v>
      </c>
      <c r="F413" s="512"/>
      <c r="G413" s="512"/>
      <c r="H413" s="512"/>
      <c r="I413" s="512"/>
      <c r="J413" s="512"/>
      <c r="K413" s="512"/>
      <c r="L413" s="513"/>
      <c r="BB413" s="205" t="s">
        <v>253</v>
      </c>
    </row>
    <row r="414" spans="2:54" ht="78.599999999999994">
      <c r="B414" s="318" t="s">
        <v>254</v>
      </c>
      <c r="C414" s="319" t="s">
        <v>255</v>
      </c>
      <c r="D414" s="319" t="s">
        <v>256</v>
      </c>
      <c r="E414" s="514"/>
      <c r="F414" s="515"/>
      <c r="G414" s="515"/>
      <c r="H414" s="515"/>
      <c r="I414" s="515"/>
      <c r="J414" s="515"/>
      <c r="K414" s="515"/>
      <c r="L414" s="516"/>
      <c r="BB414" s="205" t="s">
        <v>257</v>
      </c>
    </row>
    <row r="415" spans="2:54" ht="15" customHeight="1">
      <c r="B415" s="381" t="s">
        <v>213</v>
      </c>
      <c r="C415" s="5">
        <v>1</v>
      </c>
      <c r="D415" s="163">
        <v>0.29166666666666669</v>
      </c>
      <c r="E415" s="497" t="s">
        <v>250</v>
      </c>
      <c r="F415" s="498"/>
      <c r="G415" s="498"/>
      <c r="H415" s="498"/>
      <c r="I415" s="498"/>
      <c r="J415" s="498"/>
      <c r="K415" s="498"/>
      <c r="L415" s="499"/>
      <c r="AE415" s="320" t="s">
        <v>241</v>
      </c>
      <c r="BB415" s="205" t="s">
        <v>258</v>
      </c>
    </row>
    <row r="416" spans="2:54" ht="15" customHeight="1">
      <c r="B416" s="382" t="s">
        <v>453</v>
      </c>
      <c r="C416" s="5"/>
      <c r="D416" s="163"/>
      <c r="E416" s="517"/>
      <c r="F416" s="518"/>
      <c r="G416" s="518"/>
      <c r="H416" s="518"/>
      <c r="I416" s="518"/>
      <c r="J416" s="518"/>
      <c r="K416" s="518"/>
      <c r="L416" s="519"/>
      <c r="AE416" s="320"/>
      <c r="BB416" s="361"/>
    </row>
    <row r="417" spans="2:54" ht="15" customHeight="1">
      <c r="B417" s="382" t="s">
        <v>214</v>
      </c>
      <c r="C417" s="5"/>
      <c r="D417" s="163"/>
      <c r="E417" s="497"/>
      <c r="F417" s="498"/>
      <c r="G417" s="498"/>
      <c r="H417" s="498"/>
      <c r="I417" s="498"/>
      <c r="J417" s="498"/>
      <c r="K417" s="498"/>
      <c r="L417" s="499"/>
      <c r="AE417" s="320" t="s">
        <v>251</v>
      </c>
      <c r="BB417" s="205" t="s">
        <v>259</v>
      </c>
    </row>
    <row r="418" spans="2:54" ht="15" customHeight="1">
      <c r="B418" s="382" t="s">
        <v>464</v>
      </c>
      <c r="C418" s="5"/>
      <c r="D418" s="163"/>
      <c r="E418" s="497"/>
      <c r="F418" s="498"/>
      <c r="G418" s="498"/>
      <c r="H418" s="498"/>
      <c r="I418" s="498"/>
      <c r="J418" s="498"/>
      <c r="K418" s="498"/>
      <c r="L418" s="499"/>
      <c r="AE418" s="320" t="s">
        <v>260</v>
      </c>
      <c r="BB418" s="205" t="s">
        <v>261</v>
      </c>
    </row>
    <row r="419" spans="2:54" ht="15" customHeight="1">
      <c r="B419" s="383" t="s">
        <v>263</v>
      </c>
      <c r="C419" s="5"/>
      <c r="D419" s="163"/>
      <c r="E419" s="517"/>
      <c r="F419" s="518"/>
      <c r="G419" s="518"/>
      <c r="H419" s="518"/>
      <c r="I419" s="518"/>
      <c r="J419" s="518"/>
      <c r="K419" s="518"/>
      <c r="L419" s="519"/>
      <c r="BB419" s="205" t="s">
        <v>262</v>
      </c>
    </row>
    <row r="420" spans="2:54" ht="21" customHeight="1" thickBot="1">
      <c r="B420" s="321" t="s">
        <v>26</v>
      </c>
      <c r="C420" s="12">
        <f>SUM(C415:C419)</f>
        <v>1</v>
      </c>
      <c r="D420" s="322">
        <f>SUM(D415:D419)</f>
        <v>0.29166666666666669</v>
      </c>
      <c r="E420" s="500"/>
      <c r="F420" s="501"/>
      <c r="G420" s="501"/>
      <c r="H420" s="501"/>
      <c r="I420" s="501"/>
      <c r="J420" s="501"/>
      <c r="K420" s="501"/>
      <c r="L420" s="502"/>
      <c r="BB420" s="205" t="s">
        <v>264</v>
      </c>
    </row>
    <row r="421" spans="2:54" s="384" customFormat="1" ht="15" customHeight="1">
      <c r="B421" s="396" t="s">
        <v>465</v>
      </c>
      <c r="C421" s="395"/>
      <c r="D421" s="395"/>
      <c r="E421" s="395"/>
      <c r="F421" s="400"/>
      <c r="G421" s="400"/>
      <c r="H421" s="400"/>
      <c r="I421" s="401"/>
      <c r="J421" s="401"/>
      <c r="K421" s="401"/>
      <c r="L421" s="401"/>
      <c r="M421" s="385"/>
      <c r="N421" s="385"/>
      <c r="O421" s="385"/>
      <c r="P421" s="385"/>
      <c r="Q421" s="385"/>
      <c r="R421" s="385"/>
      <c r="S421" s="385"/>
      <c r="T421" s="385"/>
      <c r="U421" s="385"/>
      <c r="V421" s="385"/>
    </row>
    <row r="422" spans="2:54" s="376" customFormat="1" ht="30" customHeight="1">
      <c r="B422" s="397" t="s">
        <v>466</v>
      </c>
      <c r="C422" s="479" t="s">
        <v>467</v>
      </c>
      <c r="D422" s="479"/>
      <c r="E422" s="479"/>
      <c r="F422" s="479"/>
      <c r="G422" s="479"/>
      <c r="H422" s="479"/>
      <c r="I422" s="479"/>
      <c r="J422" s="479"/>
      <c r="K422" s="479"/>
      <c r="L422" s="479"/>
      <c r="M422" s="379"/>
      <c r="N422" s="379"/>
      <c r="O422" s="379"/>
      <c r="P422" s="379"/>
      <c r="Q422" s="379"/>
      <c r="R422" s="379"/>
      <c r="S422" s="379"/>
      <c r="T422" s="379"/>
      <c r="U422" s="379"/>
      <c r="V422" s="379"/>
    </row>
    <row r="423" spans="2:54" s="384" customFormat="1" ht="15" customHeight="1">
      <c r="B423" s="397" t="s">
        <v>468</v>
      </c>
      <c r="C423" s="395"/>
      <c r="D423" s="395"/>
      <c r="E423" s="395"/>
      <c r="F423" s="400"/>
      <c r="G423" s="400"/>
      <c r="H423" s="400"/>
      <c r="I423" s="401"/>
      <c r="J423" s="401"/>
      <c r="K423" s="401"/>
      <c r="L423" s="401"/>
      <c r="M423" s="385"/>
      <c r="N423" s="385"/>
      <c r="O423" s="385"/>
      <c r="P423" s="385"/>
      <c r="Q423" s="385"/>
      <c r="R423" s="385"/>
      <c r="S423" s="385"/>
      <c r="T423" s="385"/>
      <c r="U423" s="385"/>
      <c r="V423" s="385"/>
    </row>
    <row r="424" spans="2:54" ht="9.9" customHeight="1" thickBot="1">
      <c r="B424" s="164"/>
      <c r="C424" s="164"/>
      <c r="D424" s="164"/>
      <c r="E424" s="164"/>
      <c r="F424" s="164"/>
      <c r="G424" s="164"/>
      <c r="H424" s="164"/>
      <c r="I424" s="164"/>
      <c r="J424" s="164"/>
      <c r="K424" s="164"/>
      <c r="L424" s="164"/>
      <c r="BB424" s="205" t="s">
        <v>266</v>
      </c>
    </row>
    <row r="425" spans="2:54" ht="15" customHeight="1">
      <c r="B425" s="503" t="s">
        <v>245</v>
      </c>
      <c r="C425" s="504"/>
      <c r="D425" s="504"/>
      <c r="E425" s="504"/>
      <c r="F425" s="504"/>
      <c r="G425" s="504"/>
      <c r="H425" s="504"/>
      <c r="I425" s="504"/>
      <c r="J425" s="504"/>
      <c r="K425" s="504"/>
      <c r="L425" s="505"/>
      <c r="BB425" s="162" t="s">
        <v>246</v>
      </c>
    </row>
    <row r="426" spans="2:54" ht="39.9" customHeight="1">
      <c r="B426" s="317" t="s">
        <v>247</v>
      </c>
      <c r="C426" s="506" t="s">
        <v>248</v>
      </c>
      <c r="D426" s="506"/>
      <c r="E426" s="507" t="s">
        <v>249</v>
      </c>
      <c r="F426" s="507"/>
      <c r="G426" s="507"/>
      <c r="H426" s="507"/>
      <c r="I426" s="507"/>
      <c r="J426" s="507"/>
      <c r="K426" s="507"/>
      <c r="L426" s="508"/>
      <c r="BB426" s="205" t="s">
        <v>250</v>
      </c>
    </row>
    <row r="427" spans="2:54" ht="30" customHeight="1">
      <c r="B427" s="380" t="s">
        <v>463</v>
      </c>
      <c r="C427" s="509"/>
      <c r="D427" s="510"/>
      <c r="E427" s="511" t="s">
        <v>252</v>
      </c>
      <c r="F427" s="512"/>
      <c r="G427" s="512"/>
      <c r="H427" s="512"/>
      <c r="I427" s="512"/>
      <c r="J427" s="512"/>
      <c r="K427" s="512"/>
      <c r="L427" s="513"/>
      <c r="BB427" s="205" t="s">
        <v>253</v>
      </c>
    </row>
    <row r="428" spans="2:54" ht="78.599999999999994">
      <c r="B428" s="318" t="s">
        <v>254</v>
      </c>
      <c r="C428" s="319" t="s">
        <v>255</v>
      </c>
      <c r="D428" s="319" t="s">
        <v>256</v>
      </c>
      <c r="E428" s="514"/>
      <c r="F428" s="515"/>
      <c r="G428" s="515"/>
      <c r="H428" s="515"/>
      <c r="I428" s="515"/>
      <c r="J428" s="515"/>
      <c r="K428" s="515"/>
      <c r="L428" s="516"/>
      <c r="BB428" s="205" t="s">
        <v>257</v>
      </c>
    </row>
    <row r="429" spans="2:54" ht="15" customHeight="1">
      <c r="B429" s="381" t="s">
        <v>213</v>
      </c>
      <c r="C429" s="5"/>
      <c r="D429" s="163"/>
      <c r="E429" s="497"/>
      <c r="F429" s="498"/>
      <c r="G429" s="498"/>
      <c r="H429" s="498"/>
      <c r="I429" s="498"/>
      <c r="J429" s="498"/>
      <c r="K429" s="498"/>
      <c r="L429" s="499"/>
      <c r="AE429" s="320" t="s">
        <v>241</v>
      </c>
      <c r="BB429" s="205" t="s">
        <v>258</v>
      </c>
    </row>
    <row r="430" spans="2:54" ht="15" customHeight="1">
      <c r="B430" s="382" t="s">
        <v>453</v>
      </c>
      <c r="C430" s="5"/>
      <c r="D430" s="163"/>
      <c r="E430" s="517"/>
      <c r="F430" s="518"/>
      <c r="G430" s="518"/>
      <c r="H430" s="518"/>
      <c r="I430" s="518"/>
      <c r="J430" s="518"/>
      <c r="K430" s="518"/>
      <c r="L430" s="519"/>
      <c r="AE430" s="320"/>
      <c r="BB430" s="361"/>
    </row>
    <row r="431" spans="2:54" ht="15" customHeight="1">
      <c r="B431" s="382" t="s">
        <v>214</v>
      </c>
      <c r="C431" s="5"/>
      <c r="D431" s="163"/>
      <c r="E431" s="497"/>
      <c r="F431" s="498"/>
      <c r="G431" s="498"/>
      <c r="H431" s="498"/>
      <c r="I431" s="498"/>
      <c r="J431" s="498"/>
      <c r="K431" s="498"/>
      <c r="L431" s="499"/>
      <c r="AE431" s="320" t="s">
        <v>251</v>
      </c>
      <c r="BB431" s="205" t="s">
        <v>259</v>
      </c>
    </row>
    <row r="432" spans="2:54" ht="15" customHeight="1">
      <c r="B432" s="382" t="s">
        <v>464</v>
      </c>
      <c r="C432" s="5"/>
      <c r="D432" s="163"/>
      <c r="E432" s="497"/>
      <c r="F432" s="498"/>
      <c r="G432" s="498"/>
      <c r="H432" s="498"/>
      <c r="I432" s="498"/>
      <c r="J432" s="498"/>
      <c r="K432" s="498"/>
      <c r="L432" s="499"/>
      <c r="AE432" s="320" t="s">
        <v>260</v>
      </c>
      <c r="BB432" s="205" t="s">
        <v>261</v>
      </c>
    </row>
    <row r="433" spans="2:54" ht="15" customHeight="1">
      <c r="B433" s="383" t="s">
        <v>263</v>
      </c>
      <c r="C433" s="5"/>
      <c r="D433" s="163"/>
      <c r="E433" s="517"/>
      <c r="F433" s="518"/>
      <c r="G433" s="518"/>
      <c r="H433" s="518"/>
      <c r="I433" s="518"/>
      <c r="J433" s="518"/>
      <c r="K433" s="518"/>
      <c r="L433" s="519"/>
      <c r="BB433" s="205" t="s">
        <v>262</v>
      </c>
    </row>
    <row r="434" spans="2:54" ht="21" customHeight="1" thickBot="1">
      <c r="B434" s="321" t="s">
        <v>26</v>
      </c>
      <c r="C434" s="12">
        <f>SUM(C429:C433)</f>
        <v>0</v>
      </c>
      <c r="D434" s="322">
        <f>SUM(D429:D433)</f>
        <v>0</v>
      </c>
      <c r="E434" s="500"/>
      <c r="F434" s="501"/>
      <c r="G434" s="501"/>
      <c r="H434" s="501"/>
      <c r="I434" s="501"/>
      <c r="J434" s="501"/>
      <c r="K434" s="501"/>
      <c r="L434" s="502"/>
      <c r="BB434" s="205" t="s">
        <v>264</v>
      </c>
    </row>
    <row r="435" spans="2:54" s="384" customFormat="1" ht="15" customHeight="1">
      <c r="B435" s="396" t="s">
        <v>465</v>
      </c>
      <c r="C435" s="15"/>
      <c r="D435" s="15"/>
      <c r="E435" s="15"/>
      <c r="F435" s="393"/>
      <c r="G435" s="393"/>
      <c r="H435" s="393"/>
      <c r="I435" s="394"/>
      <c r="J435" s="394"/>
      <c r="K435" s="394"/>
      <c r="L435" s="394"/>
      <c r="M435" s="385"/>
      <c r="N435" s="385"/>
      <c r="O435" s="385"/>
      <c r="P435" s="385"/>
      <c r="Q435" s="385"/>
      <c r="R435" s="385"/>
      <c r="S435" s="385"/>
      <c r="T435" s="385"/>
      <c r="U435" s="385"/>
      <c r="V435" s="385"/>
    </row>
    <row r="436" spans="2:54" s="376" customFormat="1" ht="30" customHeight="1">
      <c r="B436" s="397" t="s">
        <v>466</v>
      </c>
      <c r="C436" s="479" t="s">
        <v>467</v>
      </c>
      <c r="D436" s="479"/>
      <c r="E436" s="479"/>
      <c r="F436" s="479"/>
      <c r="G436" s="479"/>
      <c r="H436" s="479"/>
      <c r="I436" s="479"/>
      <c r="J436" s="479"/>
      <c r="K436" s="479"/>
      <c r="L436" s="479"/>
      <c r="M436" s="379"/>
      <c r="N436" s="379"/>
      <c r="O436" s="379"/>
      <c r="P436" s="379"/>
      <c r="Q436" s="379"/>
      <c r="R436" s="379"/>
      <c r="S436" s="379"/>
      <c r="T436" s="379"/>
      <c r="U436" s="379"/>
      <c r="V436" s="379"/>
    </row>
    <row r="437" spans="2:54" s="384" customFormat="1" ht="15" customHeight="1">
      <c r="B437" s="397" t="s">
        <v>468</v>
      </c>
      <c r="C437" s="15"/>
      <c r="D437" s="15"/>
      <c r="E437" s="15"/>
      <c r="F437" s="393"/>
      <c r="G437" s="393"/>
      <c r="H437" s="393"/>
      <c r="I437" s="394"/>
      <c r="J437" s="394"/>
      <c r="K437" s="394"/>
      <c r="L437" s="394"/>
      <c r="M437" s="385"/>
      <c r="N437" s="385"/>
      <c r="O437" s="385"/>
      <c r="P437" s="385"/>
      <c r="Q437" s="385"/>
      <c r="R437" s="385"/>
      <c r="S437" s="385"/>
      <c r="T437" s="385"/>
      <c r="U437" s="385"/>
      <c r="V437" s="385"/>
    </row>
    <row r="438" spans="2:54" ht="9.9" customHeight="1" thickBot="1">
      <c r="B438" s="164"/>
      <c r="C438" s="164"/>
      <c r="D438" s="164"/>
      <c r="E438" s="164"/>
      <c r="F438" s="164"/>
      <c r="G438" s="164"/>
      <c r="H438" s="164"/>
      <c r="I438" s="164"/>
      <c r="J438" s="164"/>
      <c r="K438" s="164"/>
      <c r="L438" s="164"/>
    </row>
    <row r="439" spans="2:54" ht="15" customHeight="1">
      <c r="B439" s="503" t="s">
        <v>245</v>
      </c>
      <c r="C439" s="504"/>
      <c r="D439" s="504"/>
      <c r="E439" s="504"/>
      <c r="F439" s="504"/>
      <c r="G439" s="504"/>
      <c r="H439" s="504"/>
      <c r="I439" s="504"/>
      <c r="J439" s="504"/>
      <c r="K439" s="504"/>
      <c r="L439" s="505"/>
      <c r="BB439" s="162" t="s">
        <v>246</v>
      </c>
    </row>
    <row r="440" spans="2:54" ht="39.9" customHeight="1">
      <c r="B440" s="317" t="s">
        <v>247</v>
      </c>
      <c r="C440" s="506" t="s">
        <v>248</v>
      </c>
      <c r="D440" s="506"/>
      <c r="E440" s="507" t="s">
        <v>249</v>
      </c>
      <c r="F440" s="507"/>
      <c r="G440" s="507"/>
      <c r="H440" s="507"/>
      <c r="I440" s="507"/>
      <c r="J440" s="507"/>
      <c r="K440" s="507"/>
      <c r="L440" s="508"/>
      <c r="BB440" s="205" t="s">
        <v>250</v>
      </c>
    </row>
    <row r="441" spans="2:54" ht="30" customHeight="1">
      <c r="B441" s="380" t="s">
        <v>463</v>
      </c>
      <c r="C441" s="509"/>
      <c r="D441" s="510"/>
      <c r="E441" s="511" t="s">
        <v>252</v>
      </c>
      <c r="F441" s="512"/>
      <c r="G441" s="512"/>
      <c r="H441" s="512"/>
      <c r="I441" s="512"/>
      <c r="J441" s="512"/>
      <c r="K441" s="512"/>
      <c r="L441" s="513"/>
      <c r="BB441" s="205" t="s">
        <v>253</v>
      </c>
    </row>
    <row r="442" spans="2:54" ht="78.599999999999994">
      <c r="B442" s="318" t="s">
        <v>254</v>
      </c>
      <c r="C442" s="319" t="s">
        <v>255</v>
      </c>
      <c r="D442" s="319" t="s">
        <v>256</v>
      </c>
      <c r="E442" s="514"/>
      <c r="F442" s="515"/>
      <c r="G442" s="515"/>
      <c r="H442" s="515"/>
      <c r="I442" s="515"/>
      <c r="J442" s="515"/>
      <c r="K442" s="515"/>
      <c r="L442" s="516"/>
      <c r="BB442" s="205" t="s">
        <v>257</v>
      </c>
    </row>
    <row r="443" spans="2:54" ht="15" customHeight="1">
      <c r="B443" s="381" t="s">
        <v>213</v>
      </c>
      <c r="C443" s="5"/>
      <c r="D443" s="163"/>
      <c r="E443" s="497"/>
      <c r="F443" s="498"/>
      <c r="G443" s="498"/>
      <c r="H443" s="498"/>
      <c r="I443" s="498"/>
      <c r="J443" s="498"/>
      <c r="K443" s="498"/>
      <c r="L443" s="499"/>
      <c r="AE443" s="320" t="s">
        <v>241</v>
      </c>
      <c r="BB443" s="205" t="s">
        <v>258</v>
      </c>
    </row>
    <row r="444" spans="2:54" ht="15" customHeight="1">
      <c r="B444" s="382" t="s">
        <v>453</v>
      </c>
      <c r="C444" s="5"/>
      <c r="D444" s="163"/>
      <c r="E444" s="517"/>
      <c r="F444" s="518"/>
      <c r="G444" s="518"/>
      <c r="H444" s="518"/>
      <c r="I444" s="518"/>
      <c r="J444" s="518"/>
      <c r="K444" s="518"/>
      <c r="L444" s="519"/>
      <c r="AE444" s="320"/>
      <c r="BB444" s="361"/>
    </row>
    <row r="445" spans="2:54" ht="15" customHeight="1">
      <c r="B445" s="382" t="s">
        <v>214</v>
      </c>
      <c r="C445" s="5"/>
      <c r="D445" s="163"/>
      <c r="E445" s="497"/>
      <c r="F445" s="498"/>
      <c r="G445" s="498"/>
      <c r="H445" s="498"/>
      <c r="I445" s="498"/>
      <c r="J445" s="498"/>
      <c r="K445" s="498"/>
      <c r="L445" s="499"/>
      <c r="AE445" s="320" t="s">
        <v>251</v>
      </c>
      <c r="BB445" s="205" t="s">
        <v>259</v>
      </c>
    </row>
    <row r="446" spans="2:54" ht="15" customHeight="1">
      <c r="B446" s="382" t="s">
        <v>464</v>
      </c>
      <c r="C446" s="5"/>
      <c r="D446" s="163"/>
      <c r="E446" s="497"/>
      <c r="F446" s="498"/>
      <c r="G446" s="498"/>
      <c r="H446" s="498"/>
      <c r="I446" s="498"/>
      <c r="J446" s="498"/>
      <c r="K446" s="498"/>
      <c r="L446" s="499"/>
      <c r="AE446" s="320" t="s">
        <v>260</v>
      </c>
      <c r="BB446" s="205" t="s">
        <v>261</v>
      </c>
    </row>
    <row r="447" spans="2:54" ht="15" customHeight="1">
      <c r="B447" s="383" t="s">
        <v>263</v>
      </c>
      <c r="C447" s="5"/>
      <c r="D447" s="163"/>
      <c r="E447" s="517"/>
      <c r="F447" s="518"/>
      <c r="G447" s="518"/>
      <c r="H447" s="518"/>
      <c r="I447" s="518"/>
      <c r="J447" s="518"/>
      <c r="K447" s="518"/>
      <c r="L447" s="519"/>
      <c r="BB447" s="205" t="s">
        <v>262</v>
      </c>
    </row>
    <row r="448" spans="2:54" ht="21" customHeight="1" thickBot="1">
      <c r="B448" s="321" t="s">
        <v>26</v>
      </c>
      <c r="C448" s="12">
        <f>SUM(C443:C447)</f>
        <v>0</v>
      </c>
      <c r="D448" s="322">
        <f>SUM(D443:D447)</f>
        <v>0</v>
      </c>
      <c r="E448" s="500"/>
      <c r="F448" s="501"/>
      <c r="G448" s="501"/>
      <c r="H448" s="501"/>
      <c r="I448" s="501"/>
      <c r="J448" s="501"/>
      <c r="K448" s="501"/>
      <c r="L448" s="502"/>
      <c r="BB448" s="205" t="s">
        <v>264</v>
      </c>
    </row>
    <row r="449" spans="2:54" s="384" customFormat="1" ht="15" customHeight="1">
      <c r="B449" s="396" t="s">
        <v>465</v>
      </c>
      <c r="C449" s="15"/>
      <c r="D449" s="15"/>
      <c r="E449" s="15"/>
      <c r="F449" s="393"/>
      <c r="G449" s="393"/>
      <c r="H449" s="393"/>
      <c r="I449" s="394"/>
      <c r="J449" s="394"/>
      <c r="K449" s="394"/>
      <c r="L449" s="394"/>
      <c r="M449" s="385"/>
      <c r="N449" s="385"/>
      <c r="O449" s="385"/>
      <c r="P449" s="385"/>
      <c r="Q449" s="385"/>
      <c r="R449" s="385"/>
      <c r="S449" s="385"/>
      <c r="T449" s="385"/>
      <c r="U449" s="385"/>
      <c r="V449" s="385"/>
    </row>
    <row r="450" spans="2:54" s="376" customFormat="1" ht="30" customHeight="1">
      <c r="B450" s="397" t="s">
        <v>466</v>
      </c>
      <c r="C450" s="479" t="s">
        <v>467</v>
      </c>
      <c r="D450" s="479"/>
      <c r="E450" s="479"/>
      <c r="F450" s="479"/>
      <c r="G450" s="479"/>
      <c r="H450" s="479"/>
      <c r="I450" s="479"/>
      <c r="J450" s="479"/>
      <c r="K450" s="479"/>
      <c r="L450" s="479"/>
      <c r="M450" s="379"/>
      <c r="N450" s="379"/>
      <c r="O450" s="379"/>
      <c r="P450" s="379"/>
      <c r="Q450" s="379"/>
      <c r="R450" s="379"/>
      <c r="S450" s="379"/>
      <c r="T450" s="379"/>
      <c r="U450" s="379"/>
      <c r="V450" s="379"/>
    </row>
    <row r="451" spans="2:54" s="384" customFormat="1" ht="15" customHeight="1">
      <c r="B451" s="397" t="s">
        <v>468</v>
      </c>
      <c r="C451" s="15"/>
      <c r="D451" s="15"/>
      <c r="E451" s="15"/>
      <c r="F451" s="393"/>
      <c r="G451" s="393"/>
      <c r="H451" s="393"/>
      <c r="I451" s="394"/>
      <c r="J451" s="394"/>
      <c r="K451" s="394"/>
      <c r="L451" s="394"/>
      <c r="M451" s="385"/>
      <c r="N451" s="385"/>
      <c r="O451" s="385"/>
      <c r="P451" s="385"/>
      <c r="Q451" s="385"/>
      <c r="R451" s="385"/>
      <c r="S451" s="385"/>
      <c r="T451" s="385"/>
      <c r="U451" s="385"/>
      <c r="V451" s="385"/>
    </row>
    <row r="452" spans="2:54" ht="9.9" customHeight="1" thickBot="1">
      <c r="B452" s="164"/>
      <c r="C452" s="164"/>
      <c r="D452" s="164"/>
      <c r="E452" s="164"/>
      <c r="F452" s="164"/>
      <c r="G452" s="164"/>
      <c r="H452" s="164"/>
      <c r="I452" s="164"/>
      <c r="J452" s="164"/>
      <c r="K452" s="164"/>
      <c r="L452" s="164"/>
    </row>
    <row r="453" spans="2:54" ht="15" customHeight="1">
      <c r="B453" s="503" t="s">
        <v>245</v>
      </c>
      <c r="C453" s="504"/>
      <c r="D453" s="504"/>
      <c r="E453" s="504"/>
      <c r="F453" s="504"/>
      <c r="G453" s="504"/>
      <c r="H453" s="504"/>
      <c r="I453" s="504"/>
      <c r="J453" s="504"/>
      <c r="K453" s="504"/>
      <c r="L453" s="505"/>
      <c r="BB453" s="162" t="s">
        <v>246</v>
      </c>
    </row>
    <row r="454" spans="2:54" ht="39.9" customHeight="1">
      <c r="B454" s="317" t="s">
        <v>247</v>
      </c>
      <c r="C454" s="506" t="s">
        <v>248</v>
      </c>
      <c r="D454" s="506"/>
      <c r="E454" s="507" t="s">
        <v>249</v>
      </c>
      <c r="F454" s="507"/>
      <c r="G454" s="507"/>
      <c r="H454" s="507"/>
      <c r="I454" s="507"/>
      <c r="J454" s="507"/>
      <c r="K454" s="507"/>
      <c r="L454" s="508"/>
      <c r="BB454" s="205" t="s">
        <v>250</v>
      </c>
    </row>
    <row r="455" spans="2:54" ht="30" customHeight="1">
      <c r="B455" s="380" t="s">
        <v>463</v>
      </c>
      <c r="C455" s="509"/>
      <c r="D455" s="510"/>
      <c r="E455" s="511" t="s">
        <v>252</v>
      </c>
      <c r="F455" s="512"/>
      <c r="G455" s="512"/>
      <c r="H455" s="512"/>
      <c r="I455" s="512"/>
      <c r="J455" s="512"/>
      <c r="K455" s="512"/>
      <c r="L455" s="513"/>
      <c r="BB455" s="205" t="s">
        <v>253</v>
      </c>
    </row>
    <row r="456" spans="2:54" ht="78.599999999999994">
      <c r="B456" s="318" t="s">
        <v>254</v>
      </c>
      <c r="C456" s="319" t="s">
        <v>255</v>
      </c>
      <c r="D456" s="319" t="s">
        <v>256</v>
      </c>
      <c r="E456" s="514"/>
      <c r="F456" s="515"/>
      <c r="G456" s="515"/>
      <c r="H456" s="515"/>
      <c r="I456" s="515"/>
      <c r="J456" s="515"/>
      <c r="K456" s="515"/>
      <c r="L456" s="516"/>
      <c r="BB456" s="205" t="s">
        <v>257</v>
      </c>
    </row>
    <row r="457" spans="2:54" ht="15" customHeight="1">
      <c r="B457" s="381" t="s">
        <v>213</v>
      </c>
      <c r="C457" s="5"/>
      <c r="D457" s="163"/>
      <c r="E457" s="497"/>
      <c r="F457" s="498"/>
      <c r="G457" s="498"/>
      <c r="H457" s="498"/>
      <c r="I457" s="498"/>
      <c r="J457" s="498"/>
      <c r="K457" s="498"/>
      <c r="L457" s="499"/>
      <c r="AE457" s="320" t="s">
        <v>241</v>
      </c>
      <c r="BB457" s="205" t="s">
        <v>258</v>
      </c>
    </row>
    <row r="458" spans="2:54" ht="15" customHeight="1">
      <c r="B458" s="382" t="s">
        <v>453</v>
      </c>
      <c r="C458" s="5"/>
      <c r="D458" s="163"/>
      <c r="E458" s="517"/>
      <c r="F458" s="518"/>
      <c r="G458" s="518"/>
      <c r="H458" s="518"/>
      <c r="I458" s="518"/>
      <c r="J458" s="518"/>
      <c r="K458" s="518"/>
      <c r="L458" s="519"/>
      <c r="AE458" s="320"/>
      <c r="BB458" s="361"/>
    </row>
    <row r="459" spans="2:54" ht="15" customHeight="1">
      <c r="B459" s="382" t="s">
        <v>214</v>
      </c>
      <c r="C459" s="5"/>
      <c r="D459" s="163"/>
      <c r="E459" s="497"/>
      <c r="F459" s="498"/>
      <c r="G459" s="498"/>
      <c r="H459" s="498"/>
      <c r="I459" s="498"/>
      <c r="J459" s="498"/>
      <c r="K459" s="498"/>
      <c r="L459" s="499"/>
      <c r="AE459" s="320" t="s">
        <v>251</v>
      </c>
      <c r="BB459" s="205" t="s">
        <v>259</v>
      </c>
    </row>
    <row r="460" spans="2:54" ht="15" customHeight="1">
      <c r="B460" s="382" t="s">
        <v>464</v>
      </c>
      <c r="C460" s="5"/>
      <c r="D460" s="163"/>
      <c r="E460" s="497"/>
      <c r="F460" s="498"/>
      <c r="G460" s="498"/>
      <c r="H460" s="498"/>
      <c r="I460" s="498"/>
      <c r="J460" s="498"/>
      <c r="K460" s="498"/>
      <c r="L460" s="499"/>
      <c r="AE460" s="320" t="s">
        <v>260</v>
      </c>
      <c r="BB460" s="205" t="s">
        <v>261</v>
      </c>
    </row>
    <row r="461" spans="2:54" ht="15" customHeight="1">
      <c r="B461" s="383" t="s">
        <v>263</v>
      </c>
      <c r="C461" s="5"/>
      <c r="D461" s="163"/>
      <c r="E461" s="517"/>
      <c r="F461" s="518"/>
      <c r="G461" s="518"/>
      <c r="H461" s="518"/>
      <c r="I461" s="518"/>
      <c r="J461" s="518"/>
      <c r="K461" s="518"/>
      <c r="L461" s="519"/>
      <c r="BB461" s="205" t="s">
        <v>262</v>
      </c>
    </row>
    <row r="462" spans="2:54" ht="21" customHeight="1" thickBot="1">
      <c r="B462" s="321" t="s">
        <v>26</v>
      </c>
      <c r="C462" s="12">
        <f>SUM(C457:C461)</f>
        <v>0</v>
      </c>
      <c r="D462" s="322">
        <f>SUM(D457:D461)</f>
        <v>0</v>
      </c>
      <c r="E462" s="500"/>
      <c r="F462" s="501"/>
      <c r="G462" s="501"/>
      <c r="H462" s="501"/>
      <c r="I462" s="501"/>
      <c r="J462" s="501"/>
      <c r="K462" s="501"/>
      <c r="L462" s="502"/>
      <c r="BB462" s="205" t="s">
        <v>264</v>
      </c>
    </row>
    <row r="463" spans="2:54" s="384" customFormat="1" ht="15" customHeight="1">
      <c r="B463" s="396" t="s">
        <v>465</v>
      </c>
      <c r="C463" s="15"/>
      <c r="D463" s="15"/>
      <c r="E463" s="15"/>
      <c r="F463" s="393"/>
      <c r="G463" s="393"/>
      <c r="H463" s="393"/>
      <c r="I463" s="394"/>
      <c r="J463" s="394"/>
      <c r="K463" s="394"/>
      <c r="L463" s="394"/>
      <c r="M463" s="385"/>
      <c r="N463" s="385"/>
      <c r="O463" s="385"/>
      <c r="P463" s="385"/>
      <c r="Q463" s="385"/>
      <c r="R463" s="385"/>
      <c r="S463" s="385"/>
      <c r="T463" s="385"/>
      <c r="U463" s="385"/>
      <c r="V463" s="385"/>
    </row>
    <row r="464" spans="2:54" s="376" customFormat="1" ht="30" customHeight="1">
      <c r="B464" s="397" t="s">
        <v>466</v>
      </c>
      <c r="C464" s="479" t="s">
        <v>467</v>
      </c>
      <c r="D464" s="479"/>
      <c r="E464" s="479"/>
      <c r="F464" s="479"/>
      <c r="G464" s="479"/>
      <c r="H464" s="479"/>
      <c r="I464" s="479"/>
      <c r="J464" s="479"/>
      <c r="K464" s="479"/>
      <c r="L464" s="479"/>
      <c r="M464" s="379"/>
      <c r="N464" s="379"/>
      <c r="O464" s="379"/>
      <c r="P464" s="379"/>
      <c r="Q464" s="379"/>
      <c r="R464" s="379"/>
      <c r="S464" s="379"/>
      <c r="T464" s="379"/>
      <c r="U464" s="379"/>
      <c r="V464" s="379"/>
    </row>
    <row r="465" spans="2:54" s="384" customFormat="1" ht="15" customHeight="1">
      <c r="B465" s="397" t="s">
        <v>468</v>
      </c>
      <c r="C465" s="15"/>
      <c r="D465" s="15"/>
      <c r="E465" s="15"/>
      <c r="F465" s="393"/>
      <c r="G465" s="393"/>
      <c r="H465" s="393"/>
      <c r="I465" s="394"/>
      <c r="J465" s="394"/>
      <c r="K465" s="394"/>
      <c r="L465" s="394"/>
      <c r="M465" s="385"/>
      <c r="N465" s="385"/>
      <c r="O465" s="385"/>
      <c r="P465" s="385"/>
      <c r="Q465" s="385"/>
      <c r="R465" s="385"/>
      <c r="S465" s="385"/>
      <c r="T465" s="385"/>
      <c r="U465" s="385"/>
      <c r="V465" s="385"/>
    </row>
    <row r="466" spans="2:54" s="14" customFormat="1" ht="11.4" thickBot="1">
      <c r="B466" s="15"/>
      <c r="C466" s="362"/>
      <c r="D466" s="362"/>
      <c r="E466" s="362"/>
      <c r="F466" s="362"/>
      <c r="G466" s="362"/>
      <c r="H466" s="362"/>
      <c r="I466" s="362"/>
      <c r="J466" s="362"/>
      <c r="K466" s="362"/>
      <c r="L466" s="362"/>
      <c r="AH466" s="208"/>
      <c r="AI466" s="208"/>
      <c r="AJ466" s="208"/>
      <c r="AK466" s="208"/>
      <c r="AL466" s="208"/>
      <c r="AM466" s="208"/>
      <c r="AN466" s="208"/>
    </row>
    <row r="467" spans="2:54" ht="15" customHeight="1">
      <c r="B467" s="503" t="s">
        <v>245</v>
      </c>
      <c r="C467" s="504"/>
      <c r="D467" s="504"/>
      <c r="E467" s="504"/>
      <c r="F467" s="504"/>
      <c r="G467" s="504"/>
      <c r="H467" s="504"/>
      <c r="I467" s="504"/>
      <c r="J467" s="504"/>
      <c r="K467" s="504"/>
      <c r="L467" s="505"/>
      <c r="BB467" s="162" t="s">
        <v>246</v>
      </c>
    </row>
    <row r="468" spans="2:54" ht="39.9" customHeight="1">
      <c r="B468" s="317" t="s">
        <v>247</v>
      </c>
      <c r="C468" s="506" t="s">
        <v>248</v>
      </c>
      <c r="D468" s="506"/>
      <c r="E468" s="507" t="s">
        <v>249</v>
      </c>
      <c r="F468" s="507"/>
      <c r="G468" s="507"/>
      <c r="H468" s="507"/>
      <c r="I468" s="507"/>
      <c r="J468" s="507"/>
      <c r="K468" s="507"/>
      <c r="L468" s="508"/>
      <c r="BB468" s="205" t="s">
        <v>250</v>
      </c>
    </row>
    <row r="469" spans="2:54" ht="30" customHeight="1">
      <c r="B469" s="380" t="s">
        <v>463</v>
      </c>
      <c r="C469" s="509"/>
      <c r="D469" s="510"/>
      <c r="E469" s="511" t="s">
        <v>252</v>
      </c>
      <c r="F469" s="512"/>
      <c r="G469" s="512"/>
      <c r="H469" s="512"/>
      <c r="I469" s="512"/>
      <c r="J469" s="512"/>
      <c r="K469" s="512"/>
      <c r="L469" s="513"/>
      <c r="BB469" s="205" t="s">
        <v>253</v>
      </c>
    </row>
    <row r="470" spans="2:54" ht="78.599999999999994">
      <c r="B470" s="318" t="s">
        <v>254</v>
      </c>
      <c r="C470" s="319" t="s">
        <v>255</v>
      </c>
      <c r="D470" s="319" t="s">
        <v>256</v>
      </c>
      <c r="E470" s="514"/>
      <c r="F470" s="515"/>
      <c r="G470" s="515"/>
      <c r="H470" s="515"/>
      <c r="I470" s="515"/>
      <c r="J470" s="515"/>
      <c r="K470" s="515"/>
      <c r="L470" s="516"/>
      <c r="BB470" s="205" t="s">
        <v>257</v>
      </c>
    </row>
    <row r="471" spans="2:54" ht="15" customHeight="1">
      <c r="B471" s="381" t="s">
        <v>213</v>
      </c>
      <c r="C471" s="5"/>
      <c r="D471" s="163"/>
      <c r="E471" s="497"/>
      <c r="F471" s="498"/>
      <c r="G471" s="498"/>
      <c r="H471" s="498"/>
      <c r="I471" s="498"/>
      <c r="J471" s="498"/>
      <c r="K471" s="498"/>
      <c r="L471" s="499"/>
      <c r="AE471" s="320" t="s">
        <v>241</v>
      </c>
      <c r="BB471" s="205" t="s">
        <v>258</v>
      </c>
    </row>
    <row r="472" spans="2:54" ht="15" customHeight="1">
      <c r="B472" s="382" t="s">
        <v>453</v>
      </c>
      <c r="C472" s="5"/>
      <c r="D472" s="163"/>
      <c r="E472" s="517"/>
      <c r="F472" s="518"/>
      <c r="G472" s="518"/>
      <c r="H472" s="518"/>
      <c r="I472" s="518"/>
      <c r="J472" s="518"/>
      <c r="K472" s="518"/>
      <c r="L472" s="519"/>
      <c r="AE472" s="320"/>
      <c r="BB472" s="361"/>
    </row>
    <row r="473" spans="2:54" ht="15" customHeight="1">
      <c r="B473" s="382" t="s">
        <v>214</v>
      </c>
      <c r="C473" s="5"/>
      <c r="D473" s="163"/>
      <c r="E473" s="497"/>
      <c r="F473" s="498"/>
      <c r="G473" s="498"/>
      <c r="H473" s="498"/>
      <c r="I473" s="498"/>
      <c r="J473" s="498"/>
      <c r="K473" s="498"/>
      <c r="L473" s="499"/>
      <c r="AE473" s="320" t="s">
        <v>251</v>
      </c>
      <c r="BB473" s="205" t="s">
        <v>259</v>
      </c>
    </row>
    <row r="474" spans="2:54" ht="15" customHeight="1">
      <c r="B474" s="382" t="s">
        <v>464</v>
      </c>
      <c r="C474" s="5"/>
      <c r="D474" s="163"/>
      <c r="E474" s="497"/>
      <c r="F474" s="498"/>
      <c r="G474" s="498"/>
      <c r="H474" s="498"/>
      <c r="I474" s="498"/>
      <c r="J474" s="498"/>
      <c r="K474" s="498"/>
      <c r="L474" s="499"/>
      <c r="AE474" s="320" t="s">
        <v>260</v>
      </c>
      <c r="BB474" s="205" t="s">
        <v>261</v>
      </c>
    </row>
    <row r="475" spans="2:54" ht="15" customHeight="1">
      <c r="B475" s="383" t="s">
        <v>263</v>
      </c>
      <c r="C475" s="5"/>
      <c r="D475" s="163"/>
      <c r="E475" s="517"/>
      <c r="F475" s="518"/>
      <c r="G475" s="518"/>
      <c r="H475" s="518"/>
      <c r="I475" s="518"/>
      <c r="J475" s="518"/>
      <c r="K475" s="518"/>
      <c r="L475" s="519"/>
      <c r="BB475" s="205" t="s">
        <v>262</v>
      </c>
    </row>
    <row r="476" spans="2:54" ht="21" customHeight="1" thickBot="1">
      <c r="B476" s="321" t="s">
        <v>26</v>
      </c>
      <c r="C476" s="12">
        <f>SUM(C471:C475)</f>
        <v>0</v>
      </c>
      <c r="D476" s="322">
        <f>SUM(D471:D475)</f>
        <v>0</v>
      </c>
      <c r="E476" s="500"/>
      <c r="F476" s="501"/>
      <c r="G476" s="501"/>
      <c r="H476" s="501"/>
      <c r="I476" s="501"/>
      <c r="J476" s="501"/>
      <c r="K476" s="501"/>
      <c r="L476" s="502"/>
      <c r="BB476" s="205" t="s">
        <v>264</v>
      </c>
    </row>
    <row r="477" spans="2:54" s="384" customFormat="1" ht="15" customHeight="1">
      <c r="B477" s="396" t="s">
        <v>465</v>
      </c>
      <c r="F477" s="320"/>
      <c r="G477" s="320"/>
      <c r="H477" s="320"/>
      <c r="I477" s="385"/>
      <c r="J477" s="385"/>
      <c r="K477" s="385"/>
      <c r="L477" s="385"/>
      <c r="M477" s="385"/>
      <c r="N477" s="385"/>
      <c r="O477" s="385"/>
      <c r="P477" s="385"/>
      <c r="Q477" s="385"/>
      <c r="R477" s="385"/>
      <c r="S477" s="385"/>
      <c r="T477" s="385"/>
      <c r="U477" s="385"/>
      <c r="V477" s="385"/>
    </row>
    <row r="478" spans="2:54" s="376" customFormat="1" ht="30" customHeight="1">
      <c r="B478" s="397" t="s">
        <v>466</v>
      </c>
      <c r="C478" s="479" t="s">
        <v>467</v>
      </c>
      <c r="D478" s="479"/>
      <c r="E478" s="479"/>
      <c r="F478" s="479"/>
      <c r="G478" s="479"/>
      <c r="H478" s="479"/>
      <c r="I478" s="479"/>
      <c r="J478" s="479"/>
      <c r="K478" s="479"/>
      <c r="L478" s="479"/>
      <c r="M478" s="379"/>
      <c r="N478" s="379"/>
      <c r="O478" s="379"/>
      <c r="P478" s="379"/>
      <c r="Q478" s="379"/>
      <c r="R478" s="379"/>
      <c r="S478" s="379"/>
      <c r="T478" s="379"/>
      <c r="U478" s="379"/>
      <c r="V478" s="379"/>
    </row>
    <row r="479" spans="2:54" s="384" customFormat="1" ht="15" customHeight="1">
      <c r="B479" s="397" t="s">
        <v>468</v>
      </c>
      <c r="F479" s="320"/>
      <c r="G479" s="320"/>
      <c r="H479" s="320"/>
      <c r="I479" s="385"/>
      <c r="J479" s="385"/>
      <c r="K479" s="385"/>
      <c r="L479" s="385"/>
      <c r="M479" s="385"/>
      <c r="N479" s="385"/>
      <c r="O479" s="385"/>
      <c r="P479" s="385"/>
      <c r="Q479" s="385"/>
      <c r="R479" s="385"/>
      <c r="S479" s="385"/>
      <c r="T479" s="385"/>
      <c r="U479" s="385"/>
      <c r="V479" s="385"/>
    </row>
    <row r="480" spans="2:54" s="14" customFormat="1" ht="11.4" thickBot="1">
      <c r="B480" s="15"/>
      <c r="C480" s="362"/>
      <c r="D480" s="362"/>
      <c r="E480" s="362"/>
      <c r="F480" s="362"/>
      <c r="G480" s="362"/>
      <c r="H480" s="362"/>
      <c r="I480" s="362"/>
      <c r="J480" s="362"/>
      <c r="K480" s="362"/>
      <c r="L480" s="362"/>
      <c r="AH480" s="208"/>
      <c r="AI480" s="208"/>
      <c r="AJ480" s="208"/>
      <c r="AK480" s="208"/>
      <c r="AL480" s="208"/>
      <c r="AM480" s="208"/>
      <c r="AN480" s="208"/>
    </row>
    <row r="481" spans="2:54" ht="15" customHeight="1">
      <c r="B481" s="503" t="s">
        <v>245</v>
      </c>
      <c r="C481" s="504"/>
      <c r="D481" s="504"/>
      <c r="E481" s="504"/>
      <c r="F481" s="504"/>
      <c r="G481" s="504"/>
      <c r="H481" s="504"/>
      <c r="I481" s="504"/>
      <c r="J481" s="504"/>
      <c r="K481" s="504"/>
      <c r="L481" s="505"/>
      <c r="BB481" s="162" t="s">
        <v>246</v>
      </c>
    </row>
    <row r="482" spans="2:54" ht="39.9" customHeight="1">
      <c r="B482" s="317" t="s">
        <v>247</v>
      </c>
      <c r="C482" s="506" t="s">
        <v>248</v>
      </c>
      <c r="D482" s="506"/>
      <c r="E482" s="507" t="s">
        <v>249</v>
      </c>
      <c r="F482" s="507"/>
      <c r="G482" s="507"/>
      <c r="H482" s="507"/>
      <c r="I482" s="507"/>
      <c r="J482" s="507"/>
      <c r="K482" s="507"/>
      <c r="L482" s="508"/>
      <c r="BB482" s="205" t="s">
        <v>250</v>
      </c>
    </row>
    <row r="483" spans="2:54" ht="30" customHeight="1">
      <c r="B483" s="380" t="s">
        <v>463</v>
      </c>
      <c r="C483" s="509"/>
      <c r="D483" s="510"/>
      <c r="E483" s="511" t="s">
        <v>252</v>
      </c>
      <c r="F483" s="512"/>
      <c r="G483" s="512"/>
      <c r="H483" s="512"/>
      <c r="I483" s="512"/>
      <c r="J483" s="512"/>
      <c r="K483" s="512"/>
      <c r="L483" s="513"/>
      <c r="BB483" s="205" t="s">
        <v>253</v>
      </c>
    </row>
    <row r="484" spans="2:54" ht="78.599999999999994">
      <c r="B484" s="318" t="s">
        <v>254</v>
      </c>
      <c r="C484" s="319" t="s">
        <v>255</v>
      </c>
      <c r="D484" s="319" t="s">
        <v>256</v>
      </c>
      <c r="E484" s="514"/>
      <c r="F484" s="515"/>
      <c r="G484" s="515"/>
      <c r="H484" s="515"/>
      <c r="I484" s="515"/>
      <c r="J484" s="515"/>
      <c r="K484" s="515"/>
      <c r="L484" s="516"/>
      <c r="BB484" s="205" t="s">
        <v>257</v>
      </c>
    </row>
    <row r="485" spans="2:54" ht="15" customHeight="1">
      <c r="B485" s="381" t="s">
        <v>213</v>
      </c>
      <c r="C485" s="5"/>
      <c r="D485" s="163"/>
      <c r="E485" s="497"/>
      <c r="F485" s="498"/>
      <c r="G485" s="498"/>
      <c r="H485" s="498"/>
      <c r="I485" s="498"/>
      <c r="J485" s="498"/>
      <c r="K485" s="498"/>
      <c r="L485" s="499"/>
      <c r="AE485" s="320" t="s">
        <v>241</v>
      </c>
      <c r="BB485" s="205" t="s">
        <v>258</v>
      </c>
    </row>
    <row r="486" spans="2:54" ht="15" customHeight="1">
      <c r="B486" s="382" t="s">
        <v>453</v>
      </c>
      <c r="C486" s="5"/>
      <c r="D486" s="163"/>
      <c r="E486" s="517"/>
      <c r="F486" s="518"/>
      <c r="G486" s="518"/>
      <c r="H486" s="518"/>
      <c r="I486" s="518"/>
      <c r="J486" s="518"/>
      <c r="K486" s="518"/>
      <c r="L486" s="519"/>
      <c r="AE486" s="320"/>
      <c r="BB486" s="361"/>
    </row>
    <row r="487" spans="2:54" ht="15" customHeight="1">
      <c r="B487" s="382" t="s">
        <v>214</v>
      </c>
      <c r="C487" s="5"/>
      <c r="D487" s="163"/>
      <c r="E487" s="497"/>
      <c r="F487" s="498"/>
      <c r="G487" s="498"/>
      <c r="H487" s="498"/>
      <c r="I487" s="498"/>
      <c r="J487" s="498"/>
      <c r="K487" s="498"/>
      <c r="L487" s="499"/>
      <c r="AE487" s="320" t="s">
        <v>251</v>
      </c>
      <c r="BB487" s="205" t="s">
        <v>259</v>
      </c>
    </row>
    <row r="488" spans="2:54" ht="15" customHeight="1">
      <c r="B488" s="382" t="s">
        <v>464</v>
      </c>
      <c r="C488" s="5"/>
      <c r="D488" s="163"/>
      <c r="E488" s="497"/>
      <c r="F488" s="498"/>
      <c r="G488" s="498"/>
      <c r="H488" s="498"/>
      <c r="I488" s="498"/>
      <c r="J488" s="498"/>
      <c r="K488" s="498"/>
      <c r="L488" s="499"/>
      <c r="AE488" s="320" t="s">
        <v>260</v>
      </c>
      <c r="BB488" s="205" t="s">
        <v>261</v>
      </c>
    </row>
    <row r="489" spans="2:54" ht="15" customHeight="1">
      <c r="B489" s="383" t="s">
        <v>263</v>
      </c>
      <c r="C489" s="5"/>
      <c r="D489" s="163"/>
      <c r="E489" s="517"/>
      <c r="F489" s="518"/>
      <c r="G489" s="518"/>
      <c r="H489" s="518"/>
      <c r="I489" s="518"/>
      <c r="J489" s="518"/>
      <c r="K489" s="518"/>
      <c r="L489" s="519"/>
      <c r="BB489" s="205" t="s">
        <v>262</v>
      </c>
    </row>
    <row r="490" spans="2:54" ht="21" customHeight="1" thickBot="1">
      <c r="B490" s="321" t="s">
        <v>26</v>
      </c>
      <c r="C490" s="12">
        <f>SUM(C485:C489)</f>
        <v>0</v>
      </c>
      <c r="D490" s="322">
        <f>SUM(D485:D489)</f>
        <v>0</v>
      </c>
      <c r="E490" s="500"/>
      <c r="F490" s="501"/>
      <c r="G490" s="501"/>
      <c r="H490" s="501"/>
      <c r="I490" s="501"/>
      <c r="J490" s="501"/>
      <c r="K490" s="501"/>
      <c r="L490" s="502"/>
      <c r="BB490" s="205" t="s">
        <v>264</v>
      </c>
    </row>
    <row r="491" spans="2:54" s="384" customFormat="1" ht="15" customHeight="1">
      <c r="B491" s="396" t="s">
        <v>465</v>
      </c>
      <c r="C491" s="439"/>
      <c r="D491" s="439"/>
      <c r="E491" s="439"/>
      <c r="F491" s="440"/>
      <c r="G491" s="440"/>
      <c r="H491" s="440"/>
      <c r="I491" s="441"/>
      <c r="J491" s="441"/>
      <c r="K491" s="441"/>
      <c r="L491" s="441"/>
      <c r="M491" s="385"/>
      <c r="N491" s="385"/>
      <c r="O491" s="385"/>
      <c r="P491" s="385"/>
      <c r="Q491" s="385"/>
      <c r="R491" s="385"/>
      <c r="S491" s="385"/>
      <c r="T491" s="385"/>
      <c r="U491" s="385"/>
      <c r="V491" s="385"/>
    </row>
    <row r="492" spans="2:54" s="376" customFormat="1" ht="30" customHeight="1">
      <c r="B492" s="397" t="s">
        <v>466</v>
      </c>
      <c r="C492" s="479" t="s">
        <v>467</v>
      </c>
      <c r="D492" s="479"/>
      <c r="E492" s="479"/>
      <c r="F492" s="479"/>
      <c r="G492" s="479"/>
      <c r="H492" s="479"/>
      <c r="I492" s="479"/>
      <c r="J492" s="479"/>
      <c r="K492" s="479"/>
      <c r="L492" s="479"/>
      <c r="M492" s="379"/>
      <c r="N492" s="379"/>
      <c r="O492" s="379"/>
      <c r="P492" s="379"/>
      <c r="Q492" s="379"/>
      <c r="R492" s="379"/>
      <c r="S492" s="379"/>
      <c r="T492" s="379"/>
      <c r="U492" s="379"/>
      <c r="V492" s="379"/>
    </row>
    <row r="493" spans="2:54" s="384" customFormat="1" ht="15" customHeight="1">
      <c r="B493" s="397" t="s">
        <v>468</v>
      </c>
      <c r="C493" s="439"/>
      <c r="D493" s="439"/>
      <c r="E493" s="439"/>
      <c r="F493" s="440"/>
      <c r="G493" s="440"/>
      <c r="H493" s="440"/>
      <c r="I493" s="441"/>
      <c r="J493" s="441"/>
      <c r="K493" s="441"/>
      <c r="L493" s="441"/>
      <c r="M493" s="385"/>
      <c r="N493" s="385"/>
      <c r="O493" s="385"/>
      <c r="P493" s="385"/>
      <c r="Q493" s="385"/>
      <c r="R493" s="385"/>
      <c r="S493" s="385"/>
      <c r="T493" s="385"/>
      <c r="U493" s="385"/>
      <c r="V493" s="385"/>
    </row>
    <row r="494" spans="2:54" s="14" customFormat="1" ht="11.4" thickBot="1">
      <c r="B494" s="15"/>
      <c r="C494" s="362"/>
      <c r="D494" s="362"/>
      <c r="E494" s="362"/>
      <c r="F494" s="362"/>
      <c r="G494" s="362"/>
      <c r="H494" s="362"/>
      <c r="I494" s="362"/>
      <c r="J494" s="362"/>
      <c r="K494" s="362"/>
      <c r="L494" s="362"/>
      <c r="AH494" s="208"/>
      <c r="AI494" s="208"/>
      <c r="AJ494" s="208"/>
      <c r="AK494" s="208"/>
      <c r="AL494" s="208"/>
      <c r="AM494" s="208"/>
      <c r="AN494" s="208"/>
    </row>
    <row r="495" spans="2:54" ht="15" customHeight="1">
      <c r="B495" s="503" t="s">
        <v>245</v>
      </c>
      <c r="C495" s="504"/>
      <c r="D495" s="504"/>
      <c r="E495" s="504"/>
      <c r="F495" s="504"/>
      <c r="G495" s="504"/>
      <c r="H495" s="504"/>
      <c r="I495" s="504"/>
      <c r="J495" s="504"/>
      <c r="K495" s="504"/>
      <c r="L495" s="505"/>
      <c r="BB495" s="162" t="s">
        <v>246</v>
      </c>
    </row>
    <row r="496" spans="2:54" ht="39.9" customHeight="1">
      <c r="B496" s="317" t="s">
        <v>247</v>
      </c>
      <c r="C496" s="506" t="s">
        <v>248</v>
      </c>
      <c r="D496" s="506"/>
      <c r="E496" s="507" t="s">
        <v>249</v>
      </c>
      <c r="F496" s="507"/>
      <c r="G496" s="507"/>
      <c r="H496" s="507"/>
      <c r="I496" s="507"/>
      <c r="J496" s="507"/>
      <c r="K496" s="507"/>
      <c r="L496" s="508"/>
      <c r="BB496" s="205" t="s">
        <v>250</v>
      </c>
    </row>
    <row r="497" spans="2:54" ht="30" customHeight="1">
      <c r="B497" s="380" t="s">
        <v>463</v>
      </c>
      <c r="C497" s="509"/>
      <c r="D497" s="510"/>
      <c r="E497" s="511" t="s">
        <v>252</v>
      </c>
      <c r="F497" s="512"/>
      <c r="G497" s="512"/>
      <c r="H497" s="512"/>
      <c r="I497" s="512"/>
      <c r="J497" s="512"/>
      <c r="K497" s="512"/>
      <c r="L497" s="513"/>
      <c r="BB497" s="205" t="s">
        <v>253</v>
      </c>
    </row>
    <row r="498" spans="2:54" ht="78.599999999999994">
      <c r="B498" s="318" t="s">
        <v>254</v>
      </c>
      <c r="C498" s="319" t="s">
        <v>255</v>
      </c>
      <c r="D498" s="319" t="s">
        <v>256</v>
      </c>
      <c r="E498" s="514"/>
      <c r="F498" s="515"/>
      <c r="G498" s="515"/>
      <c r="H498" s="515"/>
      <c r="I498" s="515"/>
      <c r="J498" s="515"/>
      <c r="K498" s="515"/>
      <c r="L498" s="516"/>
      <c r="BB498" s="205" t="s">
        <v>257</v>
      </c>
    </row>
    <row r="499" spans="2:54" ht="15" customHeight="1">
      <c r="B499" s="381" t="s">
        <v>213</v>
      </c>
      <c r="C499" s="5"/>
      <c r="D499" s="163"/>
      <c r="E499" s="497"/>
      <c r="F499" s="498"/>
      <c r="G499" s="498"/>
      <c r="H499" s="498"/>
      <c r="I499" s="498"/>
      <c r="J499" s="498"/>
      <c r="K499" s="498"/>
      <c r="L499" s="499"/>
      <c r="AE499" s="320" t="s">
        <v>241</v>
      </c>
      <c r="BB499" s="205" t="s">
        <v>258</v>
      </c>
    </row>
    <row r="500" spans="2:54" ht="15" customHeight="1">
      <c r="B500" s="382" t="s">
        <v>453</v>
      </c>
      <c r="C500" s="5"/>
      <c r="D500" s="163"/>
      <c r="E500" s="517"/>
      <c r="F500" s="518"/>
      <c r="G500" s="518"/>
      <c r="H500" s="518"/>
      <c r="I500" s="518"/>
      <c r="J500" s="518"/>
      <c r="K500" s="518"/>
      <c r="L500" s="519"/>
      <c r="AE500" s="320"/>
      <c r="BB500" s="361"/>
    </row>
    <row r="501" spans="2:54" ht="15" customHeight="1">
      <c r="B501" s="382" t="s">
        <v>214</v>
      </c>
      <c r="C501" s="5"/>
      <c r="D501" s="163"/>
      <c r="E501" s="497"/>
      <c r="F501" s="498"/>
      <c r="G501" s="498"/>
      <c r="H501" s="498"/>
      <c r="I501" s="498"/>
      <c r="J501" s="498"/>
      <c r="K501" s="498"/>
      <c r="L501" s="499"/>
      <c r="AE501" s="320" t="s">
        <v>251</v>
      </c>
      <c r="BB501" s="205" t="s">
        <v>259</v>
      </c>
    </row>
    <row r="502" spans="2:54" ht="15" customHeight="1">
      <c r="B502" s="382" t="s">
        <v>464</v>
      </c>
      <c r="C502" s="5"/>
      <c r="D502" s="163"/>
      <c r="E502" s="497"/>
      <c r="F502" s="498"/>
      <c r="G502" s="498"/>
      <c r="H502" s="498"/>
      <c r="I502" s="498"/>
      <c r="J502" s="498"/>
      <c r="K502" s="498"/>
      <c r="L502" s="499"/>
      <c r="AE502" s="320" t="s">
        <v>260</v>
      </c>
      <c r="BB502" s="205" t="s">
        <v>261</v>
      </c>
    </row>
    <row r="503" spans="2:54" ht="15" customHeight="1">
      <c r="B503" s="383" t="s">
        <v>263</v>
      </c>
      <c r="C503" s="5"/>
      <c r="D503" s="163"/>
      <c r="E503" s="517"/>
      <c r="F503" s="518"/>
      <c r="G503" s="518"/>
      <c r="H503" s="518"/>
      <c r="I503" s="518"/>
      <c r="J503" s="518"/>
      <c r="K503" s="518"/>
      <c r="L503" s="519"/>
      <c r="BB503" s="205" t="s">
        <v>262</v>
      </c>
    </row>
    <row r="504" spans="2:54" ht="21" customHeight="1" thickBot="1">
      <c r="B504" s="321" t="s">
        <v>26</v>
      </c>
      <c r="C504" s="12">
        <f>SUM(C499:C503)</f>
        <v>0</v>
      </c>
      <c r="D504" s="322">
        <f>SUM(D499:D503)</f>
        <v>0</v>
      </c>
      <c r="E504" s="500"/>
      <c r="F504" s="501"/>
      <c r="G504" s="501"/>
      <c r="H504" s="501"/>
      <c r="I504" s="501"/>
      <c r="J504" s="501"/>
      <c r="K504" s="501"/>
      <c r="L504" s="502"/>
      <c r="BB504" s="205" t="s">
        <v>264</v>
      </c>
    </row>
    <row r="505" spans="2:54" s="384" customFormat="1" ht="15" customHeight="1">
      <c r="B505" s="396" t="s">
        <v>465</v>
      </c>
      <c r="F505" s="320"/>
      <c r="G505" s="320"/>
      <c r="H505" s="320"/>
      <c r="I505" s="385"/>
      <c r="J505" s="385"/>
      <c r="K505" s="385"/>
      <c r="L505" s="385"/>
      <c r="M505" s="385"/>
      <c r="N505" s="385"/>
      <c r="O505" s="385"/>
      <c r="P505" s="385"/>
      <c r="Q505" s="385"/>
      <c r="R505" s="385"/>
      <c r="S505" s="385"/>
      <c r="T505" s="385"/>
      <c r="U505" s="385"/>
      <c r="V505" s="385"/>
    </row>
    <row r="506" spans="2:54" s="376" customFormat="1" ht="30" customHeight="1">
      <c r="B506" s="397" t="s">
        <v>466</v>
      </c>
      <c r="C506" s="479" t="s">
        <v>467</v>
      </c>
      <c r="D506" s="479"/>
      <c r="E506" s="479"/>
      <c r="F506" s="479"/>
      <c r="G506" s="479"/>
      <c r="H506" s="479"/>
      <c r="I506" s="479"/>
      <c r="J506" s="479"/>
      <c r="K506" s="479"/>
      <c r="L506" s="479"/>
      <c r="M506" s="379"/>
      <c r="N506" s="379"/>
      <c r="O506" s="379"/>
      <c r="P506" s="379"/>
      <c r="Q506" s="379"/>
      <c r="R506" s="379"/>
      <c r="S506" s="379"/>
      <c r="T506" s="379"/>
      <c r="U506" s="379"/>
      <c r="V506" s="379"/>
    </row>
    <row r="507" spans="2:54" s="384" customFormat="1" ht="15" customHeight="1">
      <c r="B507" s="397" t="s">
        <v>468</v>
      </c>
      <c r="F507" s="320"/>
      <c r="G507" s="320"/>
      <c r="H507" s="320"/>
      <c r="I507" s="385"/>
      <c r="J507" s="385"/>
      <c r="K507" s="385"/>
      <c r="L507" s="385"/>
      <c r="M507" s="385"/>
      <c r="N507" s="385"/>
      <c r="O507" s="385"/>
      <c r="P507" s="385"/>
      <c r="Q507" s="385"/>
      <c r="R507" s="385"/>
      <c r="S507" s="385"/>
      <c r="T507" s="385"/>
      <c r="U507" s="385"/>
      <c r="V507" s="385"/>
    </row>
    <row r="508" spans="2:54" s="14" customFormat="1" ht="11.4" thickBot="1">
      <c r="B508" s="15"/>
      <c r="C508" s="362"/>
      <c r="D508" s="362"/>
      <c r="E508" s="362"/>
      <c r="F508" s="362"/>
      <c r="G508" s="362"/>
      <c r="H508" s="362"/>
      <c r="I508" s="362"/>
      <c r="J508" s="362"/>
      <c r="K508" s="362"/>
      <c r="L508" s="362"/>
      <c r="AH508" s="208"/>
      <c r="AI508" s="208"/>
      <c r="AJ508" s="208"/>
      <c r="AK508" s="208"/>
      <c r="AL508" s="208"/>
      <c r="AM508" s="208"/>
      <c r="AN508" s="208"/>
    </row>
    <row r="509" spans="2:54" ht="15" customHeight="1">
      <c r="B509" s="503" t="s">
        <v>245</v>
      </c>
      <c r="C509" s="504"/>
      <c r="D509" s="504"/>
      <c r="E509" s="504"/>
      <c r="F509" s="504"/>
      <c r="G509" s="504"/>
      <c r="H509" s="504"/>
      <c r="I509" s="504"/>
      <c r="J509" s="504"/>
      <c r="K509" s="504"/>
      <c r="L509" s="505"/>
      <c r="BB509" s="162" t="s">
        <v>246</v>
      </c>
    </row>
    <row r="510" spans="2:54" ht="39.9" customHeight="1">
      <c r="B510" s="317" t="s">
        <v>247</v>
      </c>
      <c r="C510" s="506" t="s">
        <v>248</v>
      </c>
      <c r="D510" s="506"/>
      <c r="E510" s="507" t="s">
        <v>249</v>
      </c>
      <c r="F510" s="507"/>
      <c r="G510" s="507"/>
      <c r="H510" s="507"/>
      <c r="I510" s="507"/>
      <c r="J510" s="507"/>
      <c r="K510" s="507"/>
      <c r="L510" s="508"/>
      <c r="BB510" s="205" t="s">
        <v>250</v>
      </c>
    </row>
    <row r="511" spans="2:54" ht="30" customHeight="1">
      <c r="B511" s="380" t="s">
        <v>463</v>
      </c>
      <c r="C511" s="509"/>
      <c r="D511" s="510"/>
      <c r="E511" s="511" t="s">
        <v>252</v>
      </c>
      <c r="F511" s="512"/>
      <c r="G511" s="512"/>
      <c r="H511" s="512"/>
      <c r="I511" s="512"/>
      <c r="J511" s="512"/>
      <c r="K511" s="512"/>
      <c r="L511" s="513"/>
      <c r="BB511" s="205" t="s">
        <v>253</v>
      </c>
    </row>
    <row r="512" spans="2:54" ht="78.599999999999994">
      <c r="B512" s="318" t="s">
        <v>254</v>
      </c>
      <c r="C512" s="319" t="s">
        <v>255</v>
      </c>
      <c r="D512" s="319" t="s">
        <v>256</v>
      </c>
      <c r="E512" s="514"/>
      <c r="F512" s="515"/>
      <c r="G512" s="515"/>
      <c r="H512" s="515"/>
      <c r="I512" s="515"/>
      <c r="J512" s="515"/>
      <c r="K512" s="515"/>
      <c r="L512" s="516"/>
      <c r="BB512" s="205" t="s">
        <v>257</v>
      </c>
    </row>
    <row r="513" spans="2:54" ht="15" customHeight="1">
      <c r="B513" s="381" t="s">
        <v>213</v>
      </c>
      <c r="C513" s="5"/>
      <c r="D513" s="163"/>
      <c r="E513" s="497"/>
      <c r="F513" s="498"/>
      <c r="G513" s="498"/>
      <c r="H513" s="498"/>
      <c r="I513" s="498"/>
      <c r="J513" s="498"/>
      <c r="K513" s="498"/>
      <c r="L513" s="499"/>
      <c r="AE513" s="320" t="s">
        <v>241</v>
      </c>
      <c r="BB513" s="205" t="s">
        <v>258</v>
      </c>
    </row>
    <row r="514" spans="2:54" ht="15" customHeight="1">
      <c r="B514" s="382" t="s">
        <v>453</v>
      </c>
      <c r="C514" s="5"/>
      <c r="D514" s="163"/>
      <c r="E514" s="517"/>
      <c r="F514" s="518"/>
      <c r="G514" s="518"/>
      <c r="H514" s="518"/>
      <c r="I514" s="518"/>
      <c r="J514" s="518"/>
      <c r="K514" s="518"/>
      <c r="L514" s="519"/>
      <c r="AE514" s="320"/>
      <c r="BB514" s="361"/>
    </row>
    <row r="515" spans="2:54" ht="15" customHeight="1">
      <c r="B515" s="382" t="s">
        <v>214</v>
      </c>
      <c r="C515" s="5"/>
      <c r="D515" s="163"/>
      <c r="E515" s="497"/>
      <c r="F515" s="498"/>
      <c r="G515" s="498"/>
      <c r="H515" s="498"/>
      <c r="I515" s="498"/>
      <c r="J515" s="498"/>
      <c r="K515" s="498"/>
      <c r="L515" s="499"/>
      <c r="AE515" s="320" t="s">
        <v>251</v>
      </c>
      <c r="BB515" s="205" t="s">
        <v>259</v>
      </c>
    </row>
    <row r="516" spans="2:54" ht="15" customHeight="1">
      <c r="B516" s="382" t="s">
        <v>464</v>
      </c>
      <c r="C516" s="5"/>
      <c r="D516" s="163"/>
      <c r="E516" s="497"/>
      <c r="F516" s="498"/>
      <c r="G516" s="498"/>
      <c r="H516" s="498"/>
      <c r="I516" s="498"/>
      <c r="J516" s="498"/>
      <c r="K516" s="498"/>
      <c r="L516" s="499"/>
      <c r="AE516" s="320" t="s">
        <v>260</v>
      </c>
      <c r="BB516" s="205" t="s">
        <v>261</v>
      </c>
    </row>
    <row r="517" spans="2:54" ht="15" customHeight="1">
      <c r="B517" s="383" t="s">
        <v>263</v>
      </c>
      <c r="C517" s="5"/>
      <c r="D517" s="163"/>
      <c r="E517" s="517"/>
      <c r="F517" s="518"/>
      <c r="G517" s="518"/>
      <c r="H517" s="518"/>
      <c r="I517" s="518"/>
      <c r="J517" s="518"/>
      <c r="K517" s="518"/>
      <c r="L517" s="519"/>
      <c r="BB517" s="205" t="s">
        <v>262</v>
      </c>
    </row>
    <row r="518" spans="2:54" ht="21" customHeight="1" thickBot="1">
      <c r="B518" s="321" t="s">
        <v>26</v>
      </c>
      <c r="C518" s="12">
        <f>SUM(C513:C517)</f>
        <v>0</v>
      </c>
      <c r="D518" s="322">
        <f>SUM(D513:D517)</f>
        <v>0</v>
      </c>
      <c r="E518" s="500"/>
      <c r="F518" s="501"/>
      <c r="G518" s="501"/>
      <c r="H518" s="501"/>
      <c r="I518" s="501"/>
      <c r="J518" s="501"/>
      <c r="K518" s="501"/>
      <c r="L518" s="502"/>
      <c r="BB518" s="205" t="s">
        <v>264</v>
      </c>
    </row>
    <row r="519" spans="2:54" s="384" customFormat="1" ht="15" customHeight="1">
      <c r="B519" s="396" t="s">
        <v>465</v>
      </c>
      <c r="F519" s="320"/>
      <c r="G519" s="320"/>
      <c r="H519" s="320"/>
      <c r="I519" s="385"/>
      <c r="J519" s="385"/>
      <c r="K519" s="385"/>
      <c r="L519" s="385"/>
      <c r="M519" s="385"/>
      <c r="N519" s="385"/>
      <c r="O519" s="385"/>
      <c r="P519" s="385"/>
      <c r="Q519" s="385"/>
      <c r="R519" s="385"/>
      <c r="S519" s="385"/>
      <c r="T519" s="385"/>
      <c r="U519" s="385"/>
      <c r="V519" s="385"/>
    </row>
    <row r="520" spans="2:54" s="376" customFormat="1" ht="30" customHeight="1">
      <c r="B520" s="397" t="s">
        <v>466</v>
      </c>
      <c r="C520" s="479" t="s">
        <v>467</v>
      </c>
      <c r="D520" s="479"/>
      <c r="E520" s="479"/>
      <c r="F520" s="479"/>
      <c r="G520" s="479"/>
      <c r="H520" s="479"/>
      <c r="I520" s="479"/>
      <c r="J520" s="479"/>
      <c r="K520" s="479"/>
      <c r="L520" s="479"/>
      <c r="M520" s="379"/>
      <c r="N520" s="379"/>
      <c r="O520" s="379"/>
      <c r="P520" s="379"/>
      <c r="Q520" s="379"/>
      <c r="R520" s="379"/>
      <c r="S520" s="379"/>
      <c r="T520" s="379"/>
      <c r="U520" s="379"/>
      <c r="V520" s="379"/>
    </row>
    <row r="521" spans="2:54" s="384" customFormat="1" ht="15" customHeight="1">
      <c r="B521" s="397" t="s">
        <v>468</v>
      </c>
      <c r="C521" s="397"/>
      <c r="D521" s="397"/>
      <c r="E521" s="397"/>
      <c r="F521" s="398"/>
      <c r="G521" s="398"/>
      <c r="H521" s="398"/>
      <c r="I521" s="399"/>
      <c r="J521" s="399"/>
      <c r="K521" s="399"/>
      <c r="L521" s="399"/>
      <c r="M521" s="385"/>
      <c r="N521" s="385"/>
      <c r="O521" s="385"/>
      <c r="P521" s="385"/>
      <c r="Q521" s="385"/>
      <c r="R521" s="385"/>
      <c r="S521" s="385"/>
      <c r="T521" s="385"/>
      <c r="U521" s="385"/>
      <c r="V521" s="385"/>
    </row>
    <row r="522" spans="2:54" s="14" customFormat="1" ht="11.4" thickBot="1">
      <c r="B522" s="15"/>
      <c r="C522" s="362"/>
      <c r="D522" s="362"/>
      <c r="E522" s="362"/>
      <c r="F522" s="362"/>
      <c r="G522" s="362"/>
      <c r="H522" s="362"/>
      <c r="I522" s="362"/>
      <c r="J522" s="362"/>
      <c r="K522" s="362"/>
      <c r="L522" s="362"/>
      <c r="AH522" s="208"/>
      <c r="AI522" s="208"/>
      <c r="AJ522" s="208"/>
      <c r="AK522" s="208"/>
      <c r="AL522" s="208"/>
      <c r="AM522" s="208"/>
      <c r="AN522" s="208"/>
    </row>
    <row r="523" spans="2:54" ht="15" customHeight="1">
      <c r="B523" s="503" t="s">
        <v>245</v>
      </c>
      <c r="C523" s="504"/>
      <c r="D523" s="504"/>
      <c r="E523" s="504"/>
      <c r="F523" s="504"/>
      <c r="G523" s="504"/>
      <c r="H523" s="504"/>
      <c r="I523" s="504"/>
      <c r="J523" s="504"/>
      <c r="K523" s="504"/>
      <c r="L523" s="505"/>
      <c r="BB523" s="162" t="s">
        <v>246</v>
      </c>
    </row>
    <row r="524" spans="2:54" ht="39.9" customHeight="1">
      <c r="B524" s="317" t="s">
        <v>247</v>
      </c>
      <c r="C524" s="506" t="s">
        <v>248</v>
      </c>
      <c r="D524" s="506"/>
      <c r="E524" s="507" t="s">
        <v>249</v>
      </c>
      <c r="F524" s="507"/>
      <c r="G524" s="507"/>
      <c r="H524" s="507"/>
      <c r="I524" s="507"/>
      <c r="J524" s="507"/>
      <c r="K524" s="507"/>
      <c r="L524" s="508"/>
      <c r="BB524" s="205" t="s">
        <v>250</v>
      </c>
    </row>
    <row r="525" spans="2:54" ht="30" customHeight="1">
      <c r="B525" s="380" t="s">
        <v>463</v>
      </c>
      <c r="C525" s="509"/>
      <c r="D525" s="510"/>
      <c r="E525" s="511" t="s">
        <v>252</v>
      </c>
      <c r="F525" s="512"/>
      <c r="G525" s="512"/>
      <c r="H525" s="512"/>
      <c r="I525" s="512"/>
      <c r="J525" s="512"/>
      <c r="K525" s="512"/>
      <c r="L525" s="513"/>
      <c r="BB525" s="205" t="s">
        <v>253</v>
      </c>
    </row>
    <row r="526" spans="2:54" ht="78.599999999999994">
      <c r="B526" s="318" t="s">
        <v>254</v>
      </c>
      <c r="C526" s="319" t="s">
        <v>255</v>
      </c>
      <c r="D526" s="319" t="s">
        <v>256</v>
      </c>
      <c r="E526" s="514"/>
      <c r="F526" s="515"/>
      <c r="G526" s="515"/>
      <c r="H526" s="515"/>
      <c r="I526" s="515"/>
      <c r="J526" s="515"/>
      <c r="K526" s="515"/>
      <c r="L526" s="516"/>
      <c r="BB526" s="205" t="s">
        <v>257</v>
      </c>
    </row>
    <row r="527" spans="2:54" ht="15" customHeight="1">
      <c r="B527" s="381" t="s">
        <v>213</v>
      </c>
      <c r="C527" s="5"/>
      <c r="D527" s="163"/>
      <c r="E527" s="497"/>
      <c r="F527" s="498"/>
      <c r="G527" s="498"/>
      <c r="H527" s="498"/>
      <c r="I527" s="498"/>
      <c r="J527" s="498"/>
      <c r="K527" s="498"/>
      <c r="L527" s="499"/>
      <c r="AE527" s="320" t="s">
        <v>241</v>
      </c>
      <c r="BB527" s="205" t="s">
        <v>258</v>
      </c>
    </row>
    <row r="528" spans="2:54" ht="15" customHeight="1">
      <c r="B528" s="382" t="s">
        <v>453</v>
      </c>
      <c r="C528" s="5"/>
      <c r="D528" s="163"/>
      <c r="E528" s="517"/>
      <c r="F528" s="518"/>
      <c r="G528" s="518"/>
      <c r="H528" s="518"/>
      <c r="I528" s="518"/>
      <c r="J528" s="518"/>
      <c r="K528" s="518"/>
      <c r="L528" s="519"/>
      <c r="AE528" s="320"/>
      <c r="BB528" s="361"/>
    </row>
    <row r="529" spans="2:54" ht="15" customHeight="1">
      <c r="B529" s="382" t="s">
        <v>214</v>
      </c>
      <c r="C529" s="5"/>
      <c r="D529" s="163"/>
      <c r="E529" s="497"/>
      <c r="F529" s="498"/>
      <c r="G529" s="498"/>
      <c r="H529" s="498"/>
      <c r="I529" s="498"/>
      <c r="J529" s="498"/>
      <c r="K529" s="498"/>
      <c r="L529" s="499"/>
      <c r="AE529" s="320" t="s">
        <v>251</v>
      </c>
      <c r="BB529" s="205" t="s">
        <v>259</v>
      </c>
    </row>
    <row r="530" spans="2:54" ht="15" customHeight="1">
      <c r="B530" s="382" t="s">
        <v>464</v>
      </c>
      <c r="C530" s="5"/>
      <c r="D530" s="163"/>
      <c r="E530" s="497"/>
      <c r="F530" s="498"/>
      <c r="G530" s="498"/>
      <c r="H530" s="498"/>
      <c r="I530" s="498"/>
      <c r="J530" s="498"/>
      <c r="K530" s="498"/>
      <c r="L530" s="499"/>
      <c r="AE530" s="320" t="s">
        <v>260</v>
      </c>
      <c r="BB530" s="205" t="s">
        <v>261</v>
      </c>
    </row>
    <row r="531" spans="2:54" ht="15" customHeight="1">
      <c r="B531" s="383" t="s">
        <v>263</v>
      </c>
      <c r="C531" s="5"/>
      <c r="D531" s="163"/>
      <c r="E531" s="517"/>
      <c r="F531" s="518"/>
      <c r="G531" s="518"/>
      <c r="H531" s="518"/>
      <c r="I531" s="518"/>
      <c r="J531" s="518"/>
      <c r="K531" s="518"/>
      <c r="L531" s="519"/>
      <c r="BB531" s="205" t="s">
        <v>262</v>
      </c>
    </row>
    <row r="532" spans="2:54" ht="21" customHeight="1" thickBot="1">
      <c r="B532" s="321" t="s">
        <v>26</v>
      </c>
      <c r="C532" s="12">
        <f>SUM(C527:C531)</f>
        <v>0</v>
      </c>
      <c r="D532" s="322">
        <f>SUM(D527:D531)</f>
        <v>0</v>
      </c>
      <c r="E532" s="500"/>
      <c r="F532" s="501"/>
      <c r="G532" s="501"/>
      <c r="H532" s="501"/>
      <c r="I532" s="501"/>
      <c r="J532" s="501"/>
      <c r="K532" s="501"/>
      <c r="L532" s="502"/>
      <c r="BB532" s="205" t="s">
        <v>264</v>
      </c>
    </row>
    <row r="533" spans="2:54" s="384" customFormat="1" ht="15" customHeight="1">
      <c r="B533" s="396" t="s">
        <v>465</v>
      </c>
      <c r="C533" s="397"/>
      <c r="D533" s="397"/>
      <c r="E533" s="397"/>
      <c r="F533" s="398"/>
      <c r="G533" s="398"/>
      <c r="H533" s="398"/>
      <c r="I533" s="399"/>
      <c r="J533" s="399"/>
      <c r="K533" s="399"/>
      <c r="L533" s="399"/>
      <c r="M533" s="385"/>
      <c r="N533" s="385"/>
      <c r="O533" s="385"/>
      <c r="P533" s="385"/>
      <c r="Q533" s="385"/>
      <c r="R533" s="385"/>
      <c r="S533" s="385"/>
      <c r="T533" s="385"/>
      <c r="U533" s="385"/>
      <c r="V533" s="385"/>
    </row>
    <row r="534" spans="2:54" s="376" customFormat="1" ht="30" customHeight="1">
      <c r="B534" s="397" t="s">
        <v>466</v>
      </c>
      <c r="C534" s="479" t="s">
        <v>467</v>
      </c>
      <c r="D534" s="479"/>
      <c r="E534" s="479"/>
      <c r="F534" s="479"/>
      <c r="G534" s="479"/>
      <c r="H534" s="479"/>
      <c r="I534" s="479"/>
      <c r="J534" s="479"/>
      <c r="K534" s="479"/>
      <c r="L534" s="479"/>
      <c r="M534" s="379"/>
      <c r="N534" s="379"/>
      <c r="O534" s="379"/>
      <c r="P534" s="379"/>
      <c r="Q534" s="379"/>
      <c r="R534" s="379"/>
      <c r="S534" s="379"/>
      <c r="T534" s="379"/>
      <c r="U534" s="379"/>
      <c r="V534" s="379"/>
    </row>
    <row r="535" spans="2:54" s="384" customFormat="1" ht="15" customHeight="1">
      <c r="B535" s="397" t="s">
        <v>468</v>
      </c>
      <c r="C535" s="397"/>
      <c r="D535" s="397"/>
      <c r="E535" s="397"/>
      <c r="F535" s="398"/>
      <c r="G535" s="398"/>
      <c r="H535" s="398"/>
      <c r="I535" s="399"/>
      <c r="J535" s="399"/>
      <c r="K535" s="399"/>
      <c r="L535" s="399"/>
      <c r="M535" s="385"/>
      <c r="N535" s="385"/>
      <c r="O535" s="385"/>
      <c r="P535" s="385"/>
      <c r="Q535" s="385"/>
      <c r="R535" s="385"/>
      <c r="S535" s="385"/>
      <c r="T535" s="385"/>
      <c r="U535" s="385"/>
      <c r="V535" s="385"/>
    </row>
    <row r="536" spans="2:54" s="14" customFormat="1" ht="11.4" thickBot="1">
      <c r="B536" s="15"/>
      <c r="C536" s="362"/>
      <c r="D536" s="362"/>
      <c r="E536" s="362"/>
      <c r="F536" s="362"/>
      <c r="G536" s="362"/>
      <c r="H536" s="362"/>
      <c r="I536" s="362"/>
      <c r="J536" s="362"/>
      <c r="K536" s="362"/>
      <c r="L536" s="362"/>
      <c r="AH536" s="208"/>
      <c r="AI536" s="208"/>
      <c r="AJ536" s="208"/>
      <c r="AK536" s="208"/>
      <c r="AL536" s="208"/>
      <c r="AM536" s="208"/>
      <c r="AN536" s="208"/>
    </row>
    <row r="537" spans="2:54" ht="15" customHeight="1">
      <c r="B537" s="503" t="s">
        <v>245</v>
      </c>
      <c r="C537" s="504"/>
      <c r="D537" s="504"/>
      <c r="E537" s="504"/>
      <c r="F537" s="504"/>
      <c r="G537" s="504"/>
      <c r="H537" s="504"/>
      <c r="I537" s="504"/>
      <c r="J537" s="504"/>
      <c r="K537" s="504"/>
      <c r="L537" s="505"/>
      <c r="BB537" s="162" t="s">
        <v>246</v>
      </c>
    </row>
    <row r="538" spans="2:54" ht="39.9" customHeight="1">
      <c r="B538" s="317" t="s">
        <v>247</v>
      </c>
      <c r="C538" s="506" t="s">
        <v>248</v>
      </c>
      <c r="D538" s="506"/>
      <c r="E538" s="507" t="s">
        <v>249</v>
      </c>
      <c r="F538" s="507"/>
      <c r="G538" s="507"/>
      <c r="H538" s="507"/>
      <c r="I538" s="507"/>
      <c r="J538" s="507"/>
      <c r="K538" s="507"/>
      <c r="L538" s="508"/>
      <c r="BB538" s="205" t="s">
        <v>250</v>
      </c>
    </row>
    <row r="539" spans="2:54" ht="30" customHeight="1">
      <c r="B539" s="380" t="s">
        <v>463</v>
      </c>
      <c r="C539" s="509"/>
      <c r="D539" s="510"/>
      <c r="E539" s="511" t="s">
        <v>252</v>
      </c>
      <c r="F539" s="512"/>
      <c r="G539" s="512"/>
      <c r="H539" s="512"/>
      <c r="I539" s="512"/>
      <c r="J539" s="512"/>
      <c r="K539" s="512"/>
      <c r="L539" s="513"/>
      <c r="BB539" s="205" t="s">
        <v>253</v>
      </c>
    </row>
    <row r="540" spans="2:54" ht="78.599999999999994">
      <c r="B540" s="318" t="s">
        <v>254</v>
      </c>
      <c r="C540" s="319" t="s">
        <v>255</v>
      </c>
      <c r="D540" s="319" t="s">
        <v>256</v>
      </c>
      <c r="E540" s="514"/>
      <c r="F540" s="515"/>
      <c r="G540" s="515"/>
      <c r="H540" s="515"/>
      <c r="I540" s="515"/>
      <c r="J540" s="515"/>
      <c r="K540" s="515"/>
      <c r="L540" s="516"/>
      <c r="BB540" s="205" t="s">
        <v>257</v>
      </c>
    </row>
    <row r="541" spans="2:54" ht="15" customHeight="1">
      <c r="B541" s="381" t="s">
        <v>213</v>
      </c>
      <c r="C541" s="5"/>
      <c r="D541" s="163"/>
      <c r="E541" s="497"/>
      <c r="F541" s="498"/>
      <c r="G541" s="498"/>
      <c r="H541" s="498"/>
      <c r="I541" s="498"/>
      <c r="J541" s="498"/>
      <c r="K541" s="498"/>
      <c r="L541" s="499"/>
      <c r="AE541" s="320" t="s">
        <v>241</v>
      </c>
      <c r="BB541" s="205" t="s">
        <v>258</v>
      </c>
    </row>
    <row r="542" spans="2:54" ht="15" customHeight="1">
      <c r="B542" s="382" t="s">
        <v>453</v>
      </c>
      <c r="C542" s="5"/>
      <c r="D542" s="163"/>
      <c r="E542" s="517"/>
      <c r="F542" s="518"/>
      <c r="G542" s="518"/>
      <c r="H542" s="518"/>
      <c r="I542" s="518"/>
      <c r="J542" s="518"/>
      <c r="K542" s="518"/>
      <c r="L542" s="519"/>
      <c r="AE542" s="320"/>
      <c r="BB542" s="361"/>
    </row>
    <row r="543" spans="2:54" ht="15" customHeight="1">
      <c r="B543" s="382" t="s">
        <v>214</v>
      </c>
      <c r="C543" s="5"/>
      <c r="D543" s="163"/>
      <c r="E543" s="497"/>
      <c r="F543" s="498"/>
      <c r="G543" s="498"/>
      <c r="H543" s="498"/>
      <c r="I543" s="498"/>
      <c r="J543" s="498"/>
      <c r="K543" s="498"/>
      <c r="L543" s="499"/>
      <c r="AE543" s="320" t="s">
        <v>251</v>
      </c>
      <c r="BB543" s="205" t="s">
        <v>259</v>
      </c>
    </row>
    <row r="544" spans="2:54" ht="15" customHeight="1">
      <c r="B544" s="382" t="s">
        <v>464</v>
      </c>
      <c r="C544" s="5"/>
      <c r="D544" s="163"/>
      <c r="E544" s="497"/>
      <c r="F544" s="498"/>
      <c r="G544" s="498"/>
      <c r="H544" s="498"/>
      <c r="I544" s="498"/>
      <c r="J544" s="498"/>
      <c r="K544" s="498"/>
      <c r="L544" s="499"/>
      <c r="AE544" s="320" t="s">
        <v>260</v>
      </c>
      <c r="BB544" s="205" t="s">
        <v>261</v>
      </c>
    </row>
    <row r="545" spans="2:54" ht="15" customHeight="1">
      <c r="B545" s="383" t="s">
        <v>263</v>
      </c>
      <c r="C545" s="5"/>
      <c r="D545" s="163"/>
      <c r="E545" s="517"/>
      <c r="F545" s="518"/>
      <c r="G545" s="518"/>
      <c r="H545" s="518"/>
      <c r="I545" s="518"/>
      <c r="J545" s="518"/>
      <c r="K545" s="518"/>
      <c r="L545" s="519"/>
      <c r="BB545" s="205" t="s">
        <v>262</v>
      </c>
    </row>
    <row r="546" spans="2:54" ht="21" customHeight="1" thickBot="1">
      <c r="B546" s="321" t="s">
        <v>26</v>
      </c>
      <c r="C546" s="12">
        <f>SUM(C541:C545)</f>
        <v>0</v>
      </c>
      <c r="D546" s="322">
        <f>SUM(D541:D545)</f>
        <v>0</v>
      </c>
      <c r="E546" s="500"/>
      <c r="F546" s="501"/>
      <c r="G546" s="501"/>
      <c r="H546" s="501"/>
      <c r="I546" s="501"/>
      <c r="J546" s="501"/>
      <c r="K546" s="501"/>
      <c r="L546" s="502"/>
      <c r="BB546" s="205" t="s">
        <v>264</v>
      </c>
    </row>
    <row r="547" spans="2:54" s="384" customFormat="1" ht="15" customHeight="1">
      <c r="B547" s="396" t="s">
        <v>465</v>
      </c>
      <c r="C547" s="397"/>
      <c r="D547" s="397"/>
      <c r="E547" s="397"/>
      <c r="F547" s="398"/>
      <c r="G547" s="398"/>
      <c r="H547" s="398"/>
      <c r="I547" s="399"/>
      <c r="J547" s="399"/>
      <c r="K547" s="399"/>
      <c r="L547" s="399"/>
      <c r="M547" s="385"/>
      <c r="N547" s="385"/>
      <c r="O547" s="385"/>
      <c r="P547" s="385"/>
      <c r="Q547" s="385"/>
      <c r="R547" s="385"/>
      <c r="S547" s="385"/>
      <c r="T547" s="385"/>
      <c r="U547" s="385"/>
      <c r="V547" s="385"/>
    </row>
    <row r="548" spans="2:54" s="376" customFormat="1" ht="30" customHeight="1">
      <c r="B548" s="397" t="s">
        <v>466</v>
      </c>
      <c r="C548" s="479" t="s">
        <v>467</v>
      </c>
      <c r="D548" s="479"/>
      <c r="E548" s="479"/>
      <c r="F548" s="479"/>
      <c r="G548" s="479"/>
      <c r="H548" s="479"/>
      <c r="I548" s="479"/>
      <c r="J548" s="479"/>
      <c r="K548" s="479"/>
      <c r="L548" s="479"/>
      <c r="M548" s="379"/>
      <c r="N548" s="379"/>
      <c r="O548" s="379"/>
      <c r="P548" s="379"/>
      <c r="Q548" s="379"/>
      <c r="R548" s="379"/>
      <c r="S548" s="379"/>
      <c r="T548" s="379"/>
      <c r="U548" s="379"/>
      <c r="V548" s="379"/>
    </row>
    <row r="549" spans="2:54" s="384" customFormat="1" ht="15" customHeight="1">
      <c r="B549" s="397" t="s">
        <v>468</v>
      </c>
      <c r="C549" s="397"/>
      <c r="D549" s="397"/>
      <c r="E549" s="397"/>
      <c r="F549" s="398"/>
      <c r="G549" s="398"/>
      <c r="H549" s="398"/>
      <c r="I549" s="399"/>
      <c r="J549" s="399"/>
      <c r="K549" s="399"/>
      <c r="L549" s="399"/>
      <c r="M549" s="385"/>
      <c r="N549" s="385"/>
      <c r="O549" s="385"/>
      <c r="P549" s="385"/>
      <c r="Q549" s="385"/>
      <c r="R549" s="385"/>
      <c r="S549" s="385"/>
      <c r="T549" s="385"/>
      <c r="U549" s="385"/>
      <c r="V549" s="385"/>
    </row>
    <row r="550" spans="2:54" s="14" customFormat="1" ht="11.4" thickBot="1">
      <c r="B550" s="15"/>
      <c r="C550" s="362"/>
      <c r="D550" s="362"/>
      <c r="E550" s="362"/>
      <c r="F550" s="362"/>
      <c r="G550" s="362"/>
      <c r="H550" s="362"/>
      <c r="I550" s="362"/>
      <c r="J550" s="362"/>
      <c r="K550" s="362"/>
      <c r="L550" s="362"/>
      <c r="AH550" s="208"/>
      <c r="AI550" s="208"/>
      <c r="AJ550" s="208"/>
      <c r="AK550" s="208"/>
      <c r="AL550" s="208"/>
      <c r="AM550" s="208"/>
      <c r="AN550" s="208"/>
    </row>
    <row r="551" spans="2:54" ht="15" customHeight="1">
      <c r="B551" s="503" t="s">
        <v>245</v>
      </c>
      <c r="C551" s="504"/>
      <c r="D551" s="504"/>
      <c r="E551" s="504"/>
      <c r="F551" s="504"/>
      <c r="G551" s="504"/>
      <c r="H551" s="504"/>
      <c r="I551" s="504"/>
      <c r="J551" s="504"/>
      <c r="K551" s="504"/>
      <c r="L551" s="505"/>
      <c r="BB551" s="162" t="s">
        <v>246</v>
      </c>
    </row>
    <row r="552" spans="2:54" ht="39.9" customHeight="1">
      <c r="B552" s="317" t="s">
        <v>247</v>
      </c>
      <c r="C552" s="506" t="s">
        <v>248</v>
      </c>
      <c r="D552" s="506"/>
      <c r="E552" s="507" t="s">
        <v>249</v>
      </c>
      <c r="F552" s="507"/>
      <c r="G552" s="507"/>
      <c r="H552" s="507"/>
      <c r="I552" s="507"/>
      <c r="J552" s="507"/>
      <c r="K552" s="507"/>
      <c r="L552" s="508"/>
      <c r="BB552" s="205" t="s">
        <v>250</v>
      </c>
    </row>
    <row r="553" spans="2:54" ht="30" customHeight="1">
      <c r="B553" s="380" t="s">
        <v>463</v>
      </c>
      <c r="C553" s="509"/>
      <c r="D553" s="510"/>
      <c r="E553" s="511" t="s">
        <v>252</v>
      </c>
      <c r="F553" s="512"/>
      <c r="G553" s="512"/>
      <c r="H553" s="512"/>
      <c r="I553" s="512"/>
      <c r="J553" s="512"/>
      <c r="K553" s="512"/>
      <c r="L553" s="513"/>
      <c r="BB553" s="205" t="s">
        <v>253</v>
      </c>
    </row>
    <row r="554" spans="2:54" ht="78.599999999999994">
      <c r="B554" s="318" t="s">
        <v>254</v>
      </c>
      <c r="C554" s="319" t="s">
        <v>255</v>
      </c>
      <c r="D554" s="319" t="s">
        <v>256</v>
      </c>
      <c r="E554" s="514"/>
      <c r="F554" s="515"/>
      <c r="G554" s="515"/>
      <c r="H554" s="515"/>
      <c r="I554" s="515"/>
      <c r="J554" s="515"/>
      <c r="K554" s="515"/>
      <c r="L554" s="516"/>
      <c r="BB554" s="205" t="s">
        <v>257</v>
      </c>
    </row>
    <row r="555" spans="2:54" ht="15" customHeight="1">
      <c r="B555" s="381" t="s">
        <v>213</v>
      </c>
      <c r="C555" s="5"/>
      <c r="D555" s="163"/>
      <c r="E555" s="497"/>
      <c r="F555" s="498"/>
      <c r="G555" s="498"/>
      <c r="H555" s="498"/>
      <c r="I555" s="498"/>
      <c r="J555" s="498"/>
      <c r="K555" s="498"/>
      <c r="L555" s="499"/>
      <c r="AE555" s="320" t="s">
        <v>241</v>
      </c>
      <c r="BB555" s="205" t="s">
        <v>258</v>
      </c>
    </row>
    <row r="556" spans="2:54" ht="15" customHeight="1">
      <c r="B556" s="382" t="s">
        <v>453</v>
      </c>
      <c r="C556" s="5"/>
      <c r="D556" s="163"/>
      <c r="E556" s="517"/>
      <c r="F556" s="518"/>
      <c r="G556" s="518"/>
      <c r="H556" s="518"/>
      <c r="I556" s="518"/>
      <c r="J556" s="518"/>
      <c r="K556" s="518"/>
      <c r="L556" s="519"/>
      <c r="AE556" s="320"/>
      <c r="BB556" s="361"/>
    </row>
    <row r="557" spans="2:54" ht="15" customHeight="1">
      <c r="B557" s="382" t="s">
        <v>214</v>
      </c>
      <c r="C557" s="5"/>
      <c r="D557" s="163"/>
      <c r="E557" s="497"/>
      <c r="F557" s="498"/>
      <c r="G557" s="498"/>
      <c r="H557" s="498"/>
      <c r="I557" s="498"/>
      <c r="J557" s="498"/>
      <c r="K557" s="498"/>
      <c r="L557" s="499"/>
      <c r="AE557" s="320" t="s">
        <v>251</v>
      </c>
      <c r="BB557" s="205" t="s">
        <v>259</v>
      </c>
    </row>
    <row r="558" spans="2:54" ht="15" customHeight="1">
      <c r="B558" s="382" t="s">
        <v>464</v>
      </c>
      <c r="C558" s="5"/>
      <c r="D558" s="163"/>
      <c r="E558" s="497"/>
      <c r="F558" s="498"/>
      <c r="G558" s="498"/>
      <c r="H558" s="498"/>
      <c r="I558" s="498"/>
      <c r="J558" s="498"/>
      <c r="K558" s="498"/>
      <c r="L558" s="499"/>
      <c r="AE558" s="320" t="s">
        <v>260</v>
      </c>
      <c r="BB558" s="205" t="s">
        <v>261</v>
      </c>
    </row>
    <row r="559" spans="2:54" ht="15" customHeight="1">
      <c r="B559" s="383" t="s">
        <v>263</v>
      </c>
      <c r="C559" s="5"/>
      <c r="D559" s="163"/>
      <c r="E559" s="517"/>
      <c r="F559" s="518"/>
      <c r="G559" s="518"/>
      <c r="H559" s="518"/>
      <c r="I559" s="518"/>
      <c r="J559" s="518"/>
      <c r="K559" s="518"/>
      <c r="L559" s="519"/>
      <c r="BB559" s="205" t="s">
        <v>262</v>
      </c>
    </row>
    <row r="560" spans="2:54" ht="21" customHeight="1" thickBot="1">
      <c r="B560" s="321" t="s">
        <v>26</v>
      </c>
      <c r="C560" s="12">
        <f>SUM(C555:C559)</f>
        <v>0</v>
      </c>
      <c r="D560" s="322">
        <f>SUM(D555:D559)</f>
        <v>0</v>
      </c>
      <c r="E560" s="500"/>
      <c r="F560" s="501"/>
      <c r="G560" s="501"/>
      <c r="H560" s="501"/>
      <c r="I560" s="501"/>
      <c r="J560" s="501"/>
      <c r="K560" s="501"/>
      <c r="L560" s="502"/>
      <c r="BB560" s="205" t="s">
        <v>264</v>
      </c>
    </row>
    <row r="561" spans="1:40" s="384" customFormat="1" ht="15" customHeight="1">
      <c r="A561" s="395"/>
      <c r="B561" s="396" t="s">
        <v>465</v>
      </c>
      <c r="C561" s="397"/>
      <c r="D561" s="397"/>
      <c r="E561" s="397"/>
      <c r="F561" s="398"/>
      <c r="G561" s="398"/>
      <c r="H561" s="398"/>
      <c r="I561" s="399"/>
      <c r="J561" s="399"/>
      <c r="K561" s="399"/>
      <c r="L561" s="399"/>
      <c r="M561" s="385"/>
      <c r="N561" s="385"/>
      <c r="O561" s="385"/>
      <c r="P561" s="385"/>
      <c r="Q561" s="385"/>
      <c r="R561" s="385"/>
      <c r="S561" s="385"/>
      <c r="T561" s="385"/>
      <c r="U561" s="385"/>
      <c r="V561" s="385"/>
    </row>
    <row r="562" spans="1:40" s="376" customFormat="1" ht="30" customHeight="1">
      <c r="A562" s="395"/>
      <c r="B562" s="397" t="s">
        <v>466</v>
      </c>
      <c r="C562" s="479" t="s">
        <v>467</v>
      </c>
      <c r="D562" s="479"/>
      <c r="E562" s="479"/>
      <c r="F562" s="479"/>
      <c r="G562" s="479"/>
      <c r="H562" s="479"/>
      <c r="I562" s="479"/>
      <c r="J562" s="479"/>
      <c r="K562" s="479"/>
      <c r="L562" s="479"/>
      <c r="M562" s="379"/>
      <c r="N562" s="379"/>
      <c r="O562" s="379"/>
      <c r="P562" s="379"/>
      <c r="Q562" s="379"/>
      <c r="R562" s="379"/>
      <c r="S562" s="379"/>
      <c r="T562" s="379"/>
      <c r="U562" s="379"/>
      <c r="V562" s="379"/>
    </row>
    <row r="563" spans="1:40" s="384" customFormat="1" ht="15" customHeight="1">
      <c r="A563" s="395"/>
      <c r="B563" s="397" t="s">
        <v>468</v>
      </c>
      <c r="C563" s="397"/>
      <c r="D563" s="397"/>
      <c r="E563" s="397"/>
      <c r="F563" s="398"/>
      <c r="G563" s="398"/>
      <c r="H563" s="398"/>
      <c r="I563" s="399"/>
      <c r="J563" s="399"/>
      <c r="K563" s="399"/>
      <c r="L563" s="399"/>
      <c r="M563" s="385"/>
      <c r="N563" s="385"/>
      <c r="O563" s="385"/>
      <c r="P563" s="385"/>
      <c r="Q563" s="385"/>
      <c r="R563" s="385"/>
      <c r="S563" s="385"/>
      <c r="T563" s="385"/>
      <c r="U563" s="385"/>
      <c r="V563" s="385"/>
    </row>
    <row r="564" spans="1:40" s="14" customFormat="1" ht="10.8">
      <c r="A564" s="114"/>
      <c r="B564" s="395"/>
      <c r="C564" s="402"/>
      <c r="D564" s="402"/>
      <c r="E564" s="402"/>
      <c r="F564" s="402"/>
      <c r="G564" s="402"/>
      <c r="H564" s="402"/>
      <c r="I564" s="402"/>
      <c r="J564" s="402"/>
      <c r="K564" s="402"/>
      <c r="L564" s="402"/>
      <c r="AH564" s="208"/>
      <c r="AI564" s="208"/>
      <c r="AJ564" s="208"/>
      <c r="AK564" s="208"/>
      <c r="AL564" s="208"/>
      <c r="AM564" s="208"/>
      <c r="AN564" s="208"/>
    </row>
    <row r="565" spans="1:40" ht="39.9" customHeight="1">
      <c r="B565" s="677" t="s">
        <v>267</v>
      </c>
      <c r="C565" s="677"/>
      <c r="D565" s="677"/>
      <c r="E565" s="677"/>
      <c r="F565" s="323"/>
      <c r="G565" s="323"/>
      <c r="H565" s="323"/>
      <c r="I565" s="323"/>
      <c r="J565" s="323"/>
      <c r="K565" s="323"/>
      <c r="L565" s="323"/>
    </row>
    <row r="566" spans="1:40" ht="15" customHeight="1">
      <c r="B566" s="678" t="s">
        <v>268</v>
      </c>
      <c r="C566" s="678"/>
      <c r="D566" s="678"/>
      <c r="E566" s="678"/>
      <c r="F566" s="324"/>
      <c r="G566" s="324"/>
      <c r="H566" s="325"/>
      <c r="I566" s="325"/>
      <c r="J566" s="325"/>
      <c r="K566" s="325"/>
      <c r="L566" s="325"/>
    </row>
    <row r="567" spans="1:40" ht="44.25" customHeight="1" thickBot="1">
      <c r="B567" s="676" t="s">
        <v>269</v>
      </c>
      <c r="C567" s="676"/>
      <c r="D567" s="676"/>
      <c r="E567" s="676"/>
      <c r="F567" s="676"/>
      <c r="G567" s="676"/>
      <c r="H567" s="676"/>
      <c r="I567" s="676"/>
      <c r="J567" s="676"/>
      <c r="K567" s="676"/>
      <c r="L567" s="676"/>
    </row>
    <row r="568" spans="1:40" ht="30" customHeight="1" thickBot="1">
      <c r="B568" s="326" t="s">
        <v>270</v>
      </c>
      <c r="C568" s="482" t="s">
        <v>271</v>
      </c>
      <c r="D568" s="483"/>
      <c r="E568" s="484"/>
    </row>
    <row r="569" spans="1:40" ht="20.100000000000001" customHeight="1">
      <c r="B569" s="327" t="s">
        <v>272</v>
      </c>
      <c r="C569" s="328" t="s">
        <v>13</v>
      </c>
      <c r="D569" s="328" t="s">
        <v>14</v>
      </c>
      <c r="E569" s="329" t="s">
        <v>26</v>
      </c>
    </row>
    <row r="570" spans="1:40" ht="15" customHeight="1">
      <c r="B570" s="260" t="s">
        <v>273</v>
      </c>
      <c r="C570" s="165"/>
      <c r="D570" s="165">
        <v>2</v>
      </c>
      <c r="E570" s="330">
        <f>C570+D570</f>
        <v>2</v>
      </c>
    </row>
    <row r="571" spans="1:40" ht="15" customHeight="1">
      <c r="B571" s="260" t="s">
        <v>274</v>
      </c>
      <c r="C571" s="165">
        <v>17</v>
      </c>
      <c r="D571" s="165">
        <v>37</v>
      </c>
      <c r="E571" s="330">
        <f t="shared" ref="E571:E591" si="74">C571+D571</f>
        <v>54</v>
      </c>
    </row>
    <row r="572" spans="1:40" ht="15" customHeight="1">
      <c r="B572" s="260" t="s">
        <v>275</v>
      </c>
      <c r="C572" s="165">
        <v>39</v>
      </c>
      <c r="D572" s="165">
        <v>55</v>
      </c>
      <c r="E572" s="330">
        <f t="shared" si="74"/>
        <v>94</v>
      </c>
    </row>
    <row r="573" spans="1:40" ht="15" customHeight="1">
      <c r="B573" s="260" t="s">
        <v>276</v>
      </c>
      <c r="C573" s="165">
        <v>36</v>
      </c>
      <c r="D573" s="165">
        <v>77</v>
      </c>
      <c r="E573" s="330">
        <f t="shared" si="74"/>
        <v>113</v>
      </c>
    </row>
    <row r="574" spans="1:40" ht="15" customHeight="1">
      <c r="B574" s="260" t="s">
        <v>277</v>
      </c>
      <c r="C574" s="165">
        <v>28</v>
      </c>
      <c r="D574" s="165">
        <v>51</v>
      </c>
      <c r="E574" s="330">
        <f t="shared" si="74"/>
        <v>79</v>
      </c>
    </row>
    <row r="575" spans="1:40" ht="15" customHeight="1">
      <c r="B575" s="260" t="s">
        <v>278</v>
      </c>
      <c r="C575" s="165">
        <v>32</v>
      </c>
      <c r="D575" s="165">
        <v>46</v>
      </c>
      <c r="E575" s="330">
        <f t="shared" si="74"/>
        <v>78</v>
      </c>
    </row>
    <row r="576" spans="1:40" ht="15" customHeight="1">
      <c r="B576" s="260" t="s">
        <v>279</v>
      </c>
      <c r="C576" s="165">
        <v>43</v>
      </c>
      <c r="D576" s="165">
        <v>46</v>
      </c>
      <c r="E576" s="330">
        <f t="shared" si="74"/>
        <v>89</v>
      </c>
    </row>
    <row r="577" spans="2:5" ht="15" customHeight="1">
      <c r="B577" s="260" t="s">
        <v>280</v>
      </c>
      <c r="C577" s="165">
        <v>13</v>
      </c>
      <c r="D577" s="165">
        <v>21</v>
      </c>
      <c r="E577" s="330">
        <f t="shared" si="74"/>
        <v>34</v>
      </c>
    </row>
    <row r="578" spans="2:5" ht="15" customHeight="1">
      <c r="B578" s="260" t="s">
        <v>281</v>
      </c>
      <c r="C578" s="165">
        <v>12</v>
      </c>
      <c r="D578" s="165">
        <v>15</v>
      </c>
      <c r="E578" s="330">
        <f t="shared" si="74"/>
        <v>27</v>
      </c>
    </row>
    <row r="579" spans="2:5" ht="15" customHeight="1">
      <c r="B579" s="260" t="s">
        <v>282</v>
      </c>
      <c r="C579" s="165">
        <v>10</v>
      </c>
      <c r="D579" s="165">
        <v>11</v>
      </c>
      <c r="E579" s="330">
        <f t="shared" si="74"/>
        <v>21</v>
      </c>
    </row>
    <row r="580" spans="2:5" ht="15" customHeight="1">
      <c r="B580" s="260" t="s">
        <v>283</v>
      </c>
      <c r="C580" s="165">
        <v>28</v>
      </c>
      <c r="D580" s="165">
        <v>27</v>
      </c>
      <c r="E580" s="330">
        <f t="shared" si="74"/>
        <v>55</v>
      </c>
    </row>
    <row r="581" spans="2:5" ht="15" customHeight="1">
      <c r="B581" s="260" t="s">
        <v>284</v>
      </c>
      <c r="C581" s="165">
        <v>5</v>
      </c>
      <c r="D581" s="165">
        <v>2</v>
      </c>
      <c r="E581" s="330">
        <f t="shared" si="74"/>
        <v>7</v>
      </c>
    </row>
    <row r="582" spans="2:5" ht="15" customHeight="1">
      <c r="B582" s="260" t="s">
        <v>285</v>
      </c>
      <c r="C582" s="165">
        <v>5</v>
      </c>
      <c r="D582" s="165">
        <v>8</v>
      </c>
      <c r="E582" s="330">
        <f t="shared" si="74"/>
        <v>13</v>
      </c>
    </row>
    <row r="583" spans="2:5" ht="15" customHeight="1">
      <c r="B583" s="260" t="s">
        <v>286</v>
      </c>
      <c r="C583" s="165">
        <v>2</v>
      </c>
      <c r="D583" s="165"/>
      <c r="E583" s="330">
        <f t="shared" si="74"/>
        <v>2</v>
      </c>
    </row>
    <row r="584" spans="2:5" ht="15" customHeight="1">
      <c r="B584" s="260" t="s">
        <v>287</v>
      </c>
      <c r="C584" s="165"/>
      <c r="D584" s="165"/>
      <c r="E584" s="330">
        <f t="shared" si="74"/>
        <v>0</v>
      </c>
    </row>
    <row r="585" spans="2:5" ht="15" customHeight="1">
      <c r="B585" s="260" t="s">
        <v>288</v>
      </c>
      <c r="C585" s="165"/>
      <c r="D585" s="165"/>
      <c r="E585" s="330">
        <f t="shared" si="74"/>
        <v>0</v>
      </c>
    </row>
    <row r="586" spans="2:5" ht="15" customHeight="1">
      <c r="B586" s="260" t="s">
        <v>289</v>
      </c>
      <c r="C586" s="165"/>
      <c r="D586" s="165"/>
      <c r="E586" s="330">
        <f t="shared" si="74"/>
        <v>0</v>
      </c>
    </row>
    <row r="587" spans="2:5" ht="15" customHeight="1">
      <c r="B587" s="260" t="s">
        <v>290</v>
      </c>
      <c r="C587" s="165"/>
      <c r="D587" s="165"/>
      <c r="E587" s="330">
        <f t="shared" si="74"/>
        <v>0</v>
      </c>
    </row>
    <row r="588" spans="2:5" ht="15" customHeight="1">
      <c r="B588" s="260" t="s">
        <v>291</v>
      </c>
      <c r="C588" s="165"/>
      <c r="D588" s="165"/>
      <c r="E588" s="330">
        <f t="shared" si="74"/>
        <v>0</v>
      </c>
    </row>
    <row r="589" spans="2:5" ht="15" customHeight="1">
      <c r="B589" s="260" t="s">
        <v>292</v>
      </c>
      <c r="C589" s="165">
        <v>3</v>
      </c>
      <c r="D589" s="165">
        <v>1</v>
      </c>
      <c r="E589" s="330">
        <f t="shared" si="74"/>
        <v>4</v>
      </c>
    </row>
    <row r="590" spans="2:5" ht="15" customHeight="1">
      <c r="B590" s="260" t="s">
        <v>293</v>
      </c>
      <c r="C590" s="165"/>
      <c r="D590" s="165"/>
      <c r="E590" s="330">
        <f t="shared" si="74"/>
        <v>0</v>
      </c>
    </row>
    <row r="591" spans="2:5" ht="15" customHeight="1">
      <c r="B591" s="260" t="s">
        <v>294</v>
      </c>
      <c r="C591" s="165"/>
      <c r="D591" s="165">
        <v>1</v>
      </c>
      <c r="E591" s="330">
        <f t="shared" si="74"/>
        <v>1</v>
      </c>
    </row>
    <row r="592" spans="2:5" ht="15" customHeight="1">
      <c r="B592" s="260" t="s">
        <v>295</v>
      </c>
      <c r="C592" s="165"/>
      <c r="D592" s="165"/>
      <c r="E592" s="330">
        <f>C592+D592</f>
        <v>0</v>
      </c>
    </row>
    <row r="593" spans="2:40" ht="21" customHeight="1" thickBot="1">
      <c r="B593" s="255" t="s">
        <v>26</v>
      </c>
      <c r="C593" s="232">
        <f>SUM(C570:C592)</f>
        <v>273</v>
      </c>
      <c r="D593" s="232">
        <f>SUM(D570:D592)</f>
        <v>400</v>
      </c>
      <c r="E593" s="233">
        <f>SUM(E570:E592)</f>
        <v>673</v>
      </c>
      <c r="N593" s="166"/>
    </row>
    <row r="594" spans="2:40" s="14" customFormat="1" ht="15" customHeight="1">
      <c r="B594" s="403" t="s">
        <v>30</v>
      </c>
      <c r="C594" s="404"/>
      <c r="D594" s="404"/>
      <c r="E594" s="404"/>
      <c r="F594" s="405"/>
      <c r="G594" s="405"/>
      <c r="H594" s="405"/>
      <c r="I594" s="405"/>
      <c r="J594" s="405"/>
      <c r="K594" s="405"/>
      <c r="AH594" s="208"/>
      <c r="AI594" s="208"/>
      <c r="AJ594" s="208"/>
      <c r="AK594" s="208"/>
      <c r="AL594" s="208"/>
      <c r="AM594" s="208"/>
      <c r="AN594" s="208"/>
    </row>
    <row r="595" spans="2:40" s="14" customFormat="1" ht="15" customHeight="1">
      <c r="B595" s="827" t="s">
        <v>296</v>
      </c>
      <c r="C595" s="827"/>
      <c r="D595" s="827"/>
      <c r="E595" s="827"/>
      <c r="F595" s="827"/>
      <c r="G595" s="827"/>
      <c r="H595" s="827"/>
      <c r="I595" s="827"/>
      <c r="J595" s="827"/>
      <c r="K595" s="827"/>
      <c r="AH595" s="208"/>
      <c r="AI595" s="208"/>
      <c r="AJ595" s="208"/>
      <c r="AK595" s="208"/>
      <c r="AL595" s="208"/>
      <c r="AM595" s="208"/>
      <c r="AN595" s="208"/>
    </row>
    <row r="596" spans="2:40" s="14" customFormat="1" ht="15" customHeight="1">
      <c r="B596" s="827" t="s">
        <v>297</v>
      </c>
      <c r="C596" s="827"/>
      <c r="D596" s="827"/>
      <c r="E596" s="827"/>
      <c r="F596" s="827"/>
      <c r="G596" s="827"/>
      <c r="H596" s="827"/>
      <c r="I596" s="827"/>
      <c r="J596" s="827"/>
      <c r="K596" s="827"/>
      <c r="AH596" s="208"/>
      <c r="AI596" s="208"/>
      <c r="AJ596" s="208"/>
      <c r="AK596" s="208"/>
      <c r="AL596" s="208"/>
      <c r="AM596" s="208"/>
      <c r="AN596" s="208"/>
    </row>
    <row r="597" spans="2:40" s="368" customFormat="1" ht="15" customHeight="1">
      <c r="B597" s="405" t="s">
        <v>469</v>
      </c>
      <c r="C597" s="442"/>
      <c r="D597" s="442"/>
      <c r="E597" s="442"/>
      <c r="F597" s="443"/>
      <c r="G597" s="443"/>
      <c r="H597" s="443"/>
      <c r="I597" s="443"/>
      <c r="J597" s="443"/>
      <c r="K597" s="443"/>
    </row>
    <row r="598" spans="2:40" s="368" customFormat="1" ht="15" customHeight="1">
      <c r="B598" s="405" t="s">
        <v>483</v>
      </c>
      <c r="C598" s="444"/>
      <c r="D598" s="444"/>
      <c r="E598" s="444"/>
      <c r="F598" s="444"/>
      <c r="G598" s="444"/>
      <c r="H598" s="444"/>
      <c r="I598" s="443"/>
      <c r="J598" s="443"/>
      <c r="K598" s="443"/>
    </row>
    <row r="599" spans="2:40" s="368" customFormat="1" ht="15" customHeight="1">
      <c r="B599" s="405" t="s">
        <v>470</v>
      </c>
      <c r="C599" s="442"/>
      <c r="D599" s="442"/>
      <c r="E599" s="442"/>
      <c r="F599" s="443"/>
      <c r="G599" s="443"/>
      <c r="H599" s="443"/>
      <c r="I599" s="443"/>
      <c r="J599" s="443"/>
      <c r="K599" s="443"/>
    </row>
    <row r="600" spans="2:40" s="368" customFormat="1" ht="15" customHeight="1">
      <c r="B600" s="405" t="s">
        <v>471</v>
      </c>
      <c r="C600" s="442"/>
      <c r="D600" s="442"/>
      <c r="E600" s="442"/>
      <c r="F600" s="443"/>
      <c r="G600" s="443"/>
      <c r="H600" s="443"/>
      <c r="I600" s="443"/>
      <c r="J600" s="443"/>
      <c r="K600" s="443"/>
    </row>
    <row r="601" spans="2:40" s="14" customFormat="1" ht="9.9" customHeight="1">
      <c r="B601" s="405"/>
      <c r="C601" s="404"/>
      <c r="D601" s="404"/>
      <c r="E601" s="404"/>
      <c r="F601" s="405"/>
      <c r="G601" s="405"/>
      <c r="H601" s="405"/>
      <c r="AH601" s="208"/>
      <c r="AI601" s="208"/>
      <c r="AJ601" s="208"/>
      <c r="AK601" s="208"/>
      <c r="AL601" s="208"/>
      <c r="AM601" s="208"/>
      <c r="AN601" s="208"/>
    </row>
    <row r="602" spans="2:40" ht="9.9" customHeight="1">
      <c r="B602" s="331"/>
      <c r="C602" s="332"/>
      <c r="D602" s="332"/>
      <c r="E602" s="332"/>
    </row>
    <row r="603" spans="2:40" ht="15" customHeight="1">
      <c r="B603" s="828" t="s">
        <v>484</v>
      </c>
      <c r="C603" s="828"/>
      <c r="D603" s="828"/>
      <c r="E603" s="828"/>
      <c r="F603" s="828"/>
      <c r="G603" s="828"/>
      <c r="H603" s="828"/>
      <c r="I603" s="828"/>
      <c r="J603" s="324"/>
      <c r="K603" s="324"/>
      <c r="L603" s="324"/>
    </row>
    <row r="604" spans="2:40" ht="15" customHeight="1" thickBot="1">
      <c r="B604" s="490" t="s">
        <v>298</v>
      </c>
      <c r="C604" s="490"/>
      <c r="D604" s="490"/>
      <c r="E604" s="490"/>
      <c r="F604" s="490"/>
      <c r="G604" s="333"/>
      <c r="H604" s="333"/>
      <c r="I604" s="333"/>
      <c r="J604" s="333"/>
      <c r="K604" s="333"/>
      <c r="L604" s="333"/>
    </row>
    <row r="605" spans="2:40" ht="15" customHeight="1" thickBot="1">
      <c r="B605" s="334"/>
      <c r="C605" s="485" t="s">
        <v>299</v>
      </c>
      <c r="D605" s="486"/>
      <c r="E605" s="486"/>
      <c r="F605" s="487"/>
    </row>
    <row r="606" spans="2:40" ht="24.9" customHeight="1">
      <c r="B606" s="327" t="s">
        <v>300</v>
      </c>
      <c r="C606" s="488" t="s">
        <v>38</v>
      </c>
      <c r="D606" s="488"/>
      <c r="E606" s="488" t="s">
        <v>39</v>
      </c>
      <c r="F606" s="489"/>
      <c r="H606" s="335"/>
      <c r="I606" s="335"/>
      <c r="J606" s="335"/>
      <c r="K606" s="335"/>
      <c r="L606" s="167"/>
      <c r="M606" s="168"/>
      <c r="N606" s="168"/>
    </row>
    <row r="607" spans="2:40" ht="15" customHeight="1">
      <c r="B607" s="260" t="s">
        <v>301</v>
      </c>
      <c r="C607" s="679">
        <v>821.83</v>
      </c>
      <c r="D607" s="679"/>
      <c r="E607" s="679">
        <v>821.83</v>
      </c>
      <c r="F607" s="680"/>
    </row>
    <row r="608" spans="2:40" ht="15" customHeight="1" thickBot="1">
      <c r="B608" s="336" t="s">
        <v>302</v>
      </c>
      <c r="C608" s="681">
        <v>5254.1</v>
      </c>
      <c r="D608" s="681"/>
      <c r="E608" s="682">
        <v>5838.21</v>
      </c>
      <c r="F608" s="683"/>
    </row>
    <row r="609" spans="2:40" s="14" customFormat="1" ht="15" customHeight="1">
      <c r="B609" s="403" t="s">
        <v>303</v>
      </c>
      <c r="C609" s="299"/>
      <c r="D609" s="299"/>
      <c r="E609" s="299"/>
      <c r="AH609" s="208"/>
      <c r="AI609" s="208"/>
      <c r="AJ609" s="208"/>
      <c r="AK609" s="208"/>
      <c r="AL609" s="208"/>
      <c r="AM609" s="208"/>
      <c r="AN609" s="208"/>
    </row>
    <row r="610" spans="2:40" s="14" customFormat="1" ht="15" customHeight="1">
      <c r="B610" s="405" t="s">
        <v>304</v>
      </c>
      <c r="C610" s="299"/>
      <c r="D610" s="299"/>
      <c r="E610" s="299"/>
      <c r="AH610" s="208"/>
      <c r="AI610" s="208"/>
      <c r="AJ610" s="208"/>
      <c r="AK610" s="208"/>
      <c r="AL610" s="208"/>
      <c r="AM610" s="208"/>
      <c r="AN610" s="208"/>
    </row>
    <row r="611" spans="2:40" s="368" customFormat="1" ht="15" customHeight="1">
      <c r="B611" s="405" t="s">
        <v>472</v>
      </c>
      <c r="C611" s="386"/>
      <c r="D611" s="386"/>
      <c r="E611" s="386"/>
    </row>
    <row r="612" spans="2:40" s="14" customFormat="1" ht="9.9" customHeight="1">
      <c r="C612" s="299"/>
      <c r="D612" s="299"/>
      <c r="E612" s="299"/>
      <c r="AH612" s="208"/>
      <c r="AI612" s="208"/>
      <c r="AJ612" s="208"/>
      <c r="AK612" s="208"/>
      <c r="AL612" s="208"/>
      <c r="AM612" s="208"/>
      <c r="AN612" s="208"/>
    </row>
    <row r="613" spans="2:40" ht="39.9" customHeight="1" thickBot="1">
      <c r="B613" s="684" t="s">
        <v>473</v>
      </c>
      <c r="C613" s="684"/>
      <c r="D613" s="684"/>
      <c r="E613" s="684"/>
      <c r="F613" s="684"/>
      <c r="G613" s="684"/>
    </row>
    <row r="614" spans="2:40" ht="24.9" customHeight="1">
      <c r="B614" s="337" t="s">
        <v>305</v>
      </c>
      <c r="C614" s="685" t="s">
        <v>306</v>
      </c>
      <c r="D614" s="686"/>
    </row>
    <row r="615" spans="2:40" ht="15" customHeight="1">
      <c r="B615" s="254" t="s">
        <v>307</v>
      </c>
      <c r="C615" s="491">
        <v>16932648.77</v>
      </c>
      <c r="D615" s="492"/>
    </row>
    <row r="616" spans="2:40" ht="15" customHeight="1">
      <c r="B616" s="254" t="s">
        <v>308</v>
      </c>
      <c r="C616" s="493">
        <f>C643</f>
        <v>658125.67000000004</v>
      </c>
      <c r="D616" s="494"/>
    </row>
    <row r="617" spans="2:40" ht="15" customHeight="1">
      <c r="B617" s="254" t="s">
        <v>309</v>
      </c>
      <c r="C617" s="495"/>
      <c r="D617" s="496"/>
    </row>
    <row r="618" spans="2:40" ht="15" customHeight="1">
      <c r="B618" s="254" t="s">
        <v>310</v>
      </c>
      <c r="C618" s="493">
        <f>C662</f>
        <v>781471.16</v>
      </c>
      <c r="D618" s="494"/>
    </row>
    <row r="619" spans="2:40" ht="15" customHeight="1">
      <c r="B619" s="254" t="s">
        <v>311</v>
      </c>
      <c r="C619" s="493">
        <f>C673</f>
        <v>0</v>
      </c>
      <c r="D619" s="494"/>
    </row>
    <row r="620" spans="2:40" ht="15" customHeight="1">
      <c r="B620" s="254" t="s">
        <v>312</v>
      </c>
      <c r="C620" s="495">
        <v>4051367.04</v>
      </c>
      <c r="D620" s="496"/>
    </row>
    <row r="621" spans="2:40" ht="21" customHeight="1" thickBot="1">
      <c r="B621" s="255" t="s">
        <v>26</v>
      </c>
      <c r="C621" s="689">
        <f>SUM(C615:D620)</f>
        <v>22423612.640000001</v>
      </c>
      <c r="D621" s="690"/>
    </row>
    <row r="622" spans="2:40" s="14" customFormat="1" ht="15" customHeight="1">
      <c r="B622" s="403" t="s">
        <v>303</v>
      </c>
      <c r="C622" s="405"/>
      <c r="D622" s="405"/>
      <c r="E622" s="405"/>
      <c r="F622" s="405"/>
      <c r="G622" s="405"/>
      <c r="H622" s="405"/>
      <c r="I622" s="405"/>
      <c r="J622" s="405"/>
      <c r="K622" s="405"/>
      <c r="L622" s="405"/>
      <c r="M622" s="405"/>
      <c r="AH622" s="208"/>
      <c r="AI622" s="208"/>
      <c r="AJ622" s="208"/>
      <c r="AK622" s="208"/>
      <c r="AL622" s="208"/>
      <c r="AM622" s="208"/>
      <c r="AN622" s="208"/>
    </row>
    <row r="623" spans="2:40" s="387" customFormat="1" ht="15" customHeight="1">
      <c r="B623" s="409" t="s">
        <v>474</v>
      </c>
      <c r="C623" s="407"/>
    </row>
    <row r="624" spans="2:40" s="388" customFormat="1" ht="15" customHeight="1">
      <c r="B624" s="409" t="s">
        <v>313</v>
      </c>
      <c r="C624" s="408"/>
      <c r="D624" s="387"/>
      <c r="E624" s="387"/>
      <c r="F624" s="387"/>
      <c r="G624" s="387"/>
      <c r="H624" s="387"/>
      <c r="I624" s="387"/>
      <c r="J624" s="387"/>
      <c r="K624" s="387"/>
      <c r="L624" s="387"/>
      <c r="M624" s="387"/>
    </row>
    <row r="625" spans="2:13" s="387" customFormat="1" ht="81.75" customHeight="1">
      <c r="B625" s="829" t="s">
        <v>475</v>
      </c>
      <c r="C625" s="829"/>
      <c r="D625" s="829"/>
      <c r="E625" s="829"/>
      <c r="F625" s="829"/>
      <c r="G625" s="829"/>
      <c r="H625" s="829"/>
      <c r="I625" s="829"/>
      <c r="J625" s="829"/>
      <c r="K625" s="829"/>
      <c r="L625" s="829"/>
      <c r="M625" s="829"/>
    </row>
    <row r="626" spans="2:13" ht="15" customHeight="1"/>
    <row r="627" spans="2:13" ht="37.5" customHeight="1" thickBot="1">
      <c r="B627" s="684" t="s">
        <v>314</v>
      </c>
      <c r="C627" s="684"/>
      <c r="D627" s="684"/>
      <c r="E627" s="684"/>
      <c r="F627" s="684"/>
      <c r="G627" s="684"/>
    </row>
    <row r="628" spans="2:13" ht="24.9" customHeight="1">
      <c r="B628" s="337" t="s">
        <v>308</v>
      </c>
      <c r="C628" s="685" t="s">
        <v>315</v>
      </c>
      <c r="D628" s="686"/>
    </row>
    <row r="629" spans="2:13" ht="27" customHeight="1">
      <c r="B629" s="254" t="s">
        <v>513</v>
      </c>
      <c r="C629" s="691">
        <v>37957.58</v>
      </c>
      <c r="D629" s="692"/>
    </row>
    <row r="630" spans="2:13" ht="15" customHeight="1">
      <c r="B630" s="254" t="s">
        <v>514</v>
      </c>
      <c r="C630" s="687"/>
      <c r="D630" s="688"/>
    </row>
    <row r="631" spans="2:13" ht="27" customHeight="1">
      <c r="B631" s="254" t="s">
        <v>316</v>
      </c>
      <c r="C631" s="687">
        <v>2551.2600000000002</v>
      </c>
      <c r="D631" s="688"/>
    </row>
    <row r="632" spans="2:13" ht="15" customHeight="1">
      <c r="B632" s="254" t="s">
        <v>317</v>
      </c>
      <c r="C632" s="687"/>
      <c r="D632" s="688"/>
    </row>
    <row r="633" spans="2:13" ht="27" customHeight="1">
      <c r="B633" s="254" t="s">
        <v>477</v>
      </c>
      <c r="C633" s="687"/>
      <c r="D633" s="688"/>
    </row>
    <row r="634" spans="2:13" ht="15" customHeight="1">
      <c r="B634" s="254" t="s">
        <v>318</v>
      </c>
      <c r="C634" s="687"/>
      <c r="D634" s="688"/>
    </row>
    <row r="635" spans="2:13" ht="15" customHeight="1">
      <c r="B635" s="254" t="s">
        <v>319</v>
      </c>
      <c r="C635" s="687"/>
      <c r="D635" s="688"/>
    </row>
    <row r="636" spans="2:13" ht="15" customHeight="1">
      <c r="B636" s="254" t="s">
        <v>207</v>
      </c>
      <c r="C636" s="687"/>
      <c r="D636" s="688"/>
    </row>
    <row r="637" spans="2:13" ht="15" customHeight="1">
      <c r="B637" s="254" t="s">
        <v>320</v>
      </c>
      <c r="C637" s="687">
        <v>1466.93</v>
      </c>
      <c r="D637" s="688"/>
    </row>
    <row r="638" spans="2:13" ht="15" customHeight="1">
      <c r="B638" s="254" t="s">
        <v>321</v>
      </c>
      <c r="C638" s="687"/>
      <c r="D638" s="688"/>
    </row>
    <row r="639" spans="2:13" ht="15" customHeight="1">
      <c r="B639" s="254" t="s">
        <v>322</v>
      </c>
      <c r="C639" s="687">
        <v>194583.34</v>
      </c>
      <c r="D639" s="688"/>
    </row>
    <row r="640" spans="2:13" ht="15" customHeight="1">
      <c r="B640" s="254" t="s">
        <v>323</v>
      </c>
      <c r="C640" s="687">
        <v>409600.32</v>
      </c>
      <c r="D640" s="688"/>
    </row>
    <row r="641" spans="1:7" ht="15" customHeight="1">
      <c r="B641" s="254" t="s">
        <v>324</v>
      </c>
      <c r="C641" s="687">
        <v>1399.56</v>
      </c>
      <c r="D641" s="688"/>
    </row>
    <row r="642" spans="1:7" ht="15" customHeight="1">
      <c r="B642" s="254" t="s">
        <v>476</v>
      </c>
      <c r="C642" s="687">
        <v>10566.68</v>
      </c>
      <c r="D642" s="688"/>
    </row>
    <row r="643" spans="1:7" ht="21" customHeight="1" thickBot="1">
      <c r="B643" s="255" t="s">
        <v>26</v>
      </c>
      <c r="C643" s="693">
        <f>SUM(C629:D642)</f>
        <v>658125.67000000004</v>
      </c>
      <c r="D643" s="694"/>
    </row>
    <row r="644" spans="1:7" s="387" customFormat="1" ht="15" customHeight="1">
      <c r="B644" s="410" t="s">
        <v>303</v>
      </c>
    </row>
    <row r="645" spans="1:7" s="388" customFormat="1" ht="15" customHeight="1">
      <c r="B645" s="409" t="s">
        <v>515</v>
      </c>
    </row>
    <row r="646" spans="1:7" s="388" customFormat="1" ht="15" customHeight="1">
      <c r="B646" s="409" t="s">
        <v>478</v>
      </c>
    </row>
    <row r="647" spans="1:7" s="388" customFormat="1" ht="15" customHeight="1">
      <c r="B647" s="409" t="s">
        <v>479</v>
      </c>
    </row>
    <row r="648" spans="1:7" ht="12" customHeight="1"/>
    <row r="649" spans="1:7" ht="31.5" customHeight="1" thickBot="1">
      <c r="B649" s="684" t="s">
        <v>325</v>
      </c>
      <c r="C649" s="684"/>
      <c r="D649" s="684"/>
      <c r="E649" s="684"/>
      <c r="F649" s="684"/>
      <c r="G649" s="684"/>
    </row>
    <row r="650" spans="1:7">
      <c r="B650" s="337" t="s">
        <v>326</v>
      </c>
      <c r="C650" s="685" t="s">
        <v>315</v>
      </c>
      <c r="D650" s="686"/>
    </row>
    <row r="651" spans="1:7" ht="30" customHeight="1">
      <c r="A651" s="411"/>
      <c r="B651" s="254" t="s">
        <v>327</v>
      </c>
      <c r="C651" s="687">
        <v>4922.6000000000004</v>
      </c>
      <c r="D651" s="688"/>
    </row>
    <row r="652" spans="1:7" ht="15" customHeight="1">
      <c r="B652" s="254" t="s">
        <v>328</v>
      </c>
      <c r="C652" s="687">
        <v>9915.42</v>
      </c>
      <c r="D652" s="688"/>
    </row>
    <row r="653" spans="1:7" ht="15" customHeight="1">
      <c r="B653" s="254" t="s">
        <v>329</v>
      </c>
      <c r="C653" s="687"/>
      <c r="D653" s="688"/>
    </row>
    <row r="654" spans="1:7" ht="15" customHeight="1">
      <c r="B654" s="254" t="s">
        <v>330</v>
      </c>
      <c r="C654" s="687"/>
      <c r="D654" s="688"/>
    </row>
    <row r="655" spans="1:7" ht="15" customHeight="1">
      <c r="B655" s="254" t="s">
        <v>331</v>
      </c>
      <c r="C655" s="687">
        <v>1229</v>
      </c>
      <c r="D655" s="688"/>
    </row>
    <row r="656" spans="1:7" ht="15" customHeight="1">
      <c r="B656" s="254" t="s">
        <v>332</v>
      </c>
      <c r="C656" s="687">
        <v>254.63</v>
      </c>
      <c r="D656" s="688"/>
    </row>
    <row r="657" spans="2:7" ht="15" customHeight="1">
      <c r="B657" s="254" t="s">
        <v>333</v>
      </c>
      <c r="C657" s="687">
        <v>1329.6</v>
      </c>
      <c r="D657" s="688"/>
    </row>
    <row r="658" spans="2:7" ht="15" customHeight="1">
      <c r="B658" s="254" t="s">
        <v>334</v>
      </c>
      <c r="C658" s="687"/>
      <c r="D658" s="688"/>
    </row>
    <row r="659" spans="2:7" ht="15" customHeight="1">
      <c r="B659" s="254" t="s">
        <v>335</v>
      </c>
      <c r="C659" s="687"/>
      <c r="D659" s="688"/>
    </row>
    <row r="660" spans="2:7" ht="15" customHeight="1">
      <c r="B660" s="254" t="s">
        <v>336</v>
      </c>
      <c r="C660" s="687">
        <v>757628.16</v>
      </c>
      <c r="D660" s="688"/>
    </row>
    <row r="661" spans="2:7" ht="15" customHeight="1">
      <c r="B661" s="254" t="s">
        <v>337</v>
      </c>
      <c r="C661" s="687">
        <v>6191.75</v>
      </c>
      <c r="D661" s="688"/>
    </row>
    <row r="662" spans="2:7" ht="21" customHeight="1" thickBot="1">
      <c r="B662" s="255" t="s">
        <v>26</v>
      </c>
      <c r="C662" s="693">
        <f>SUM(C651:D661)</f>
        <v>781471.16</v>
      </c>
      <c r="D662" s="694"/>
    </row>
    <row r="663" spans="2:7" ht="9.9" customHeight="1"/>
    <row r="664" spans="2:7" ht="39.9" customHeight="1" thickBot="1">
      <c r="B664" s="684" t="s">
        <v>338</v>
      </c>
      <c r="C664" s="684"/>
      <c r="D664" s="684"/>
      <c r="E664" s="684"/>
      <c r="F664" s="684"/>
      <c r="G664" s="684"/>
    </row>
    <row r="665" spans="2:7" ht="24.9" customHeight="1">
      <c r="B665" s="337" t="s">
        <v>339</v>
      </c>
      <c r="C665" s="685" t="s">
        <v>315</v>
      </c>
      <c r="D665" s="686"/>
    </row>
    <row r="666" spans="2:7" ht="24.9" customHeight="1">
      <c r="B666" s="254" t="s">
        <v>340</v>
      </c>
      <c r="C666" s="691"/>
      <c r="D666" s="692"/>
    </row>
    <row r="667" spans="2:7" ht="15" customHeight="1">
      <c r="B667" s="254" t="s">
        <v>341</v>
      </c>
      <c r="C667" s="687"/>
      <c r="D667" s="688"/>
    </row>
    <row r="668" spans="2:7" ht="24.9" customHeight="1">
      <c r="B668" s="254" t="s">
        <v>342</v>
      </c>
      <c r="C668" s="687"/>
      <c r="D668" s="688"/>
    </row>
    <row r="669" spans="2:7" ht="15" customHeight="1">
      <c r="B669" s="254" t="s">
        <v>343</v>
      </c>
      <c r="C669" s="687"/>
      <c r="D669" s="688"/>
    </row>
    <row r="670" spans="2:7" ht="15" customHeight="1">
      <c r="B670" s="254" t="s">
        <v>344</v>
      </c>
      <c r="C670" s="687"/>
      <c r="D670" s="688"/>
    </row>
    <row r="671" spans="2:7" ht="15" customHeight="1">
      <c r="B671" s="254" t="s">
        <v>345</v>
      </c>
      <c r="C671" s="687"/>
      <c r="D671" s="688"/>
    </row>
    <row r="672" spans="2:7" ht="15" customHeight="1">
      <c r="B672" s="254" t="s">
        <v>346</v>
      </c>
      <c r="C672" s="687"/>
      <c r="D672" s="688"/>
    </row>
    <row r="673" spans="1:40" ht="21" customHeight="1" thickBot="1">
      <c r="B673" s="255" t="s">
        <v>26</v>
      </c>
      <c r="C673" s="693">
        <f>SUM(C666:D672)</f>
        <v>0</v>
      </c>
      <c r="D673" s="694"/>
    </row>
    <row r="674" spans="1:40" ht="9.9" customHeight="1"/>
    <row r="675" spans="1:40" ht="39.9" customHeight="1" thickBot="1">
      <c r="B675" s="695" t="s">
        <v>480</v>
      </c>
      <c r="C675" s="695"/>
      <c r="D675" s="695"/>
      <c r="E675" s="695"/>
      <c r="F675" s="695"/>
      <c r="G675" s="695"/>
      <c r="H675" s="695"/>
      <c r="I675" s="695"/>
      <c r="J675" s="695"/>
      <c r="K675" s="695"/>
      <c r="L675" s="695"/>
      <c r="M675" s="695"/>
      <c r="N675" s="695"/>
      <c r="O675" s="695"/>
    </row>
    <row r="676" spans="1:40" ht="15" customHeight="1">
      <c r="B676" s="696" t="s">
        <v>347</v>
      </c>
      <c r="C676" s="697"/>
      <c r="D676" s="697" t="s">
        <v>348</v>
      </c>
      <c r="E676" s="697"/>
      <c r="F676" s="697"/>
      <c r="G676" s="697"/>
      <c r="H676" s="697"/>
      <c r="I676" s="697"/>
      <c r="J676" s="700" t="s">
        <v>349</v>
      </c>
      <c r="K676" s="700"/>
      <c r="L676" s="700"/>
      <c r="M676" s="700"/>
      <c r="N676" s="700"/>
      <c r="O676" s="701"/>
    </row>
    <row r="677" spans="1:40" ht="76.2">
      <c r="B677" s="698"/>
      <c r="C677" s="699"/>
      <c r="D677" s="169" t="s">
        <v>26</v>
      </c>
      <c r="E677" s="170" t="s">
        <v>350</v>
      </c>
      <c r="F677" s="170" t="s">
        <v>351</v>
      </c>
      <c r="G677" s="170" t="s">
        <v>352</v>
      </c>
      <c r="H677" s="171" t="s">
        <v>353</v>
      </c>
      <c r="I677" s="169" t="s">
        <v>354</v>
      </c>
      <c r="J677" s="169" t="s">
        <v>26</v>
      </c>
      <c r="K677" s="170" t="s">
        <v>350</v>
      </c>
      <c r="L677" s="170" t="s">
        <v>351</v>
      </c>
      <c r="M677" s="170" t="s">
        <v>352</v>
      </c>
      <c r="N677" s="171" t="s">
        <v>353</v>
      </c>
      <c r="O677" s="172" t="s">
        <v>354</v>
      </c>
    </row>
    <row r="678" spans="1:40" ht="20.100000000000001" customHeight="1">
      <c r="B678" s="702" t="s">
        <v>355</v>
      </c>
      <c r="C678" s="173" t="s">
        <v>13</v>
      </c>
      <c r="D678" s="174">
        <f>SUM(E678:I678)</f>
        <v>1</v>
      </c>
      <c r="E678" s="175">
        <v>1</v>
      </c>
      <c r="F678" s="175"/>
      <c r="G678" s="175"/>
      <c r="H678" s="175"/>
      <c r="I678" s="175"/>
      <c r="J678" s="174">
        <f>SUM(K678:O678)</f>
        <v>0</v>
      </c>
      <c r="K678" s="175"/>
      <c r="L678" s="175"/>
      <c r="M678" s="175"/>
      <c r="N678" s="175"/>
      <c r="O678" s="176"/>
    </row>
    <row r="679" spans="1:40" ht="20.100000000000001" customHeight="1">
      <c r="B679" s="702"/>
      <c r="C679" s="173" t="s">
        <v>14</v>
      </c>
      <c r="D679" s="174">
        <f>SUM(E679:I679)</f>
        <v>4</v>
      </c>
      <c r="E679" s="178">
        <v>3</v>
      </c>
      <c r="F679" s="178"/>
      <c r="G679" s="178"/>
      <c r="H679" s="178">
        <v>1</v>
      </c>
      <c r="I679" s="178"/>
      <c r="J679" s="174">
        <f>SUM(K679:O679)</f>
        <v>0</v>
      </c>
      <c r="K679" s="178"/>
      <c r="L679" s="178"/>
      <c r="M679" s="178"/>
      <c r="N679" s="179"/>
      <c r="O679" s="180"/>
    </row>
    <row r="680" spans="1:40" ht="20.100000000000001" customHeight="1">
      <c r="B680" s="702" t="s">
        <v>356</v>
      </c>
      <c r="C680" s="173" t="s">
        <v>13</v>
      </c>
      <c r="D680" s="174">
        <f t="shared" ref="D680:D685" si="75">SUM(F680:H680)</f>
        <v>0</v>
      </c>
      <c r="E680" s="222"/>
      <c r="F680" s="223"/>
      <c r="G680" s="223"/>
      <c r="H680" s="223"/>
      <c r="I680" s="181"/>
      <c r="J680" s="174">
        <f t="shared" ref="J680:J685" si="76">SUM(L680:N680)</f>
        <v>0</v>
      </c>
      <c r="K680" s="222"/>
      <c r="L680" s="223"/>
      <c r="M680" s="223"/>
      <c r="N680" s="223"/>
      <c r="O680" s="182"/>
    </row>
    <row r="681" spans="1:40" ht="20.100000000000001" customHeight="1">
      <c r="B681" s="702"/>
      <c r="C681" s="173" t="s">
        <v>14</v>
      </c>
      <c r="D681" s="177">
        <f t="shared" si="75"/>
        <v>1</v>
      </c>
      <c r="E681" s="183"/>
      <c r="F681" s="184"/>
      <c r="G681" s="184"/>
      <c r="H681" s="184">
        <v>1</v>
      </c>
      <c r="I681" s="185"/>
      <c r="J681" s="177">
        <f t="shared" si="76"/>
        <v>0</v>
      </c>
      <c r="K681" s="183"/>
      <c r="L681" s="184"/>
      <c r="M681" s="184"/>
      <c r="N681" s="184"/>
      <c r="O681" s="186"/>
    </row>
    <row r="682" spans="1:40" ht="20.100000000000001" customHeight="1">
      <c r="B682" s="702" t="s">
        <v>357</v>
      </c>
      <c r="C682" s="173" t="s">
        <v>13</v>
      </c>
      <c r="D682" s="174">
        <f t="shared" si="75"/>
        <v>0</v>
      </c>
      <c r="E682" s="222"/>
      <c r="F682" s="223"/>
      <c r="G682" s="223"/>
      <c r="H682" s="223"/>
      <c r="I682" s="181"/>
      <c r="J682" s="174">
        <f t="shared" si="76"/>
        <v>0</v>
      </c>
      <c r="K682" s="222"/>
      <c r="L682" s="223"/>
      <c r="M682" s="223"/>
      <c r="N682" s="223"/>
      <c r="O682" s="182"/>
    </row>
    <row r="683" spans="1:40" ht="20.100000000000001" customHeight="1">
      <c r="B683" s="702"/>
      <c r="C683" s="173" t="s">
        <v>14</v>
      </c>
      <c r="D683" s="177">
        <f t="shared" si="75"/>
        <v>97</v>
      </c>
      <c r="E683" s="183"/>
      <c r="F683" s="184"/>
      <c r="G683" s="184"/>
      <c r="H683" s="184">
        <v>97</v>
      </c>
      <c r="I683" s="185"/>
      <c r="J683" s="177">
        <f t="shared" si="76"/>
        <v>0</v>
      </c>
      <c r="K683" s="183"/>
      <c r="L683" s="184"/>
      <c r="M683" s="184"/>
      <c r="N683" s="184"/>
      <c r="O683" s="186"/>
    </row>
    <row r="684" spans="1:40" ht="20.100000000000001" customHeight="1">
      <c r="B684" s="702" t="s">
        <v>358</v>
      </c>
      <c r="C684" s="173" t="s">
        <v>13</v>
      </c>
      <c r="D684" s="174">
        <f t="shared" si="75"/>
        <v>0</v>
      </c>
      <c r="E684" s="222"/>
      <c r="F684" s="223"/>
      <c r="G684" s="223"/>
      <c r="H684" s="223"/>
      <c r="I684" s="181"/>
      <c r="J684" s="174">
        <f t="shared" si="76"/>
        <v>0</v>
      </c>
      <c r="K684" s="222"/>
      <c r="L684" s="223"/>
      <c r="M684" s="223"/>
      <c r="N684" s="223"/>
      <c r="O684" s="182"/>
    </row>
    <row r="685" spans="1:40" ht="20.100000000000001" customHeight="1" thickBot="1">
      <c r="B685" s="709"/>
      <c r="C685" s="187" t="s">
        <v>14</v>
      </c>
      <c r="D685" s="188">
        <f t="shared" si="75"/>
        <v>119</v>
      </c>
      <c r="E685" s="189"/>
      <c r="F685" s="190"/>
      <c r="G685" s="190"/>
      <c r="H685" s="190">
        <v>119</v>
      </c>
      <c r="I685" s="191"/>
      <c r="J685" s="188">
        <f t="shared" si="76"/>
        <v>0</v>
      </c>
      <c r="K685" s="189"/>
      <c r="L685" s="190"/>
      <c r="M685" s="190"/>
      <c r="N685" s="190"/>
      <c r="O685" s="192"/>
    </row>
    <row r="686" spans="1:40" s="14" customFormat="1" ht="15" customHeight="1">
      <c r="A686" s="405"/>
      <c r="B686" s="412" t="s">
        <v>30</v>
      </c>
      <c r="C686" s="397"/>
      <c r="D686" s="397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AH686" s="208"/>
      <c r="AI686" s="208"/>
      <c r="AJ686" s="208"/>
      <c r="AK686" s="208"/>
      <c r="AL686" s="208"/>
      <c r="AM686" s="208"/>
      <c r="AN686" s="208"/>
    </row>
    <row r="687" spans="1:40" s="14" customFormat="1" ht="15" customHeight="1">
      <c r="A687" s="405"/>
      <c r="B687" s="413" t="s">
        <v>359</v>
      </c>
      <c r="C687" s="397"/>
      <c r="D687" s="397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AH687" s="208"/>
      <c r="AI687" s="208"/>
      <c r="AJ687" s="208"/>
      <c r="AK687" s="208"/>
      <c r="AL687" s="208"/>
      <c r="AM687" s="208"/>
      <c r="AN687" s="208"/>
    </row>
    <row r="688" spans="1:40" s="14" customFormat="1" ht="15" customHeight="1">
      <c r="A688" s="405"/>
      <c r="B688" s="397" t="s">
        <v>525</v>
      </c>
      <c r="C688" s="397"/>
      <c r="D688" s="397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AH688" s="208"/>
      <c r="AI688" s="208"/>
      <c r="AJ688" s="208"/>
      <c r="AK688" s="208"/>
      <c r="AL688" s="208"/>
      <c r="AM688" s="208"/>
      <c r="AN688" s="208"/>
    </row>
    <row r="689" spans="1:40" s="14" customFormat="1" ht="15" customHeight="1">
      <c r="A689" s="405"/>
      <c r="B689" s="397" t="s">
        <v>360</v>
      </c>
      <c r="C689" s="397"/>
      <c r="D689" s="397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AH689" s="208"/>
      <c r="AI689" s="208"/>
      <c r="AJ689" s="208"/>
      <c r="AK689" s="208"/>
      <c r="AL689" s="208"/>
      <c r="AM689" s="208"/>
      <c r="AN689" s="208"/>
    </row>
    <row r="690" spans="1:40" ht="9.9" customHeight="1"/>
    <row r="691" spans="1:40" ht="39.9" customHeight="1" thickBot="1">
      <c r="B691" s="708" t="s">
        <v>361</v>
      </c>
      <c r="C691" s="708"/>
      <c r="D691" s="708"/>
      <c r="E691" s="708"/>
      <c r="F691" s="708"/>
      <c r="G691" s="708"/>
      <c r="H691" s="708"/>
      <c r="I691" s="338"/>
      <c r="J691" s="338"/>
      <c r="K691" s="338"/>
      <c r="L691" s="338"/>
    </row>
    <row r="692" spans="1:40" s="193" customFormat="1" ht="24.9" customHeight="1">
      <c r="B692" s="610" t="s">
        <v>362</v>
      </c>
      <c r="C692" s="710"/>
      <c r="D692" s="339" t="s">
        <v>363</v>
      </c>
      <c r="AH692" s="215"/>
      <c r="AI692" s="215"/>
      <c r="AJ692" s="215"/>
      <c r="AK692" s="215"/>
      <c r="AL692" s="215"/>
      <c r="AM692" s="215"/>
      <c r="AN692" s="215"/>
    </row>
    <row r="693" spans="1:40" ht="15" customHeight="1">
      <c r="B693" s="702" t="s">
        <v>364</v>
      </c>
      <c r="C693" s="705"/>
      <c r="D693" s="340">
        <f>SUM(D694:D696)</f>
        <v>0</v>
      </c>
    </row>
    <row r="694" spans="1:40" ht="15" customHeight="1">
      <c r="B694" s="703" t="s">
        <v>365</v>
      </c>
      <c r="C694" s="704"/>
      <c r="D694" s="176"/>
    </row>
    <row r="695" spans="1:40" ht="15" customHeight="1">
      <c r="B695" s="703" t="s">
        <v>366</v>
      </c>
      <c r="C695" s="704"/>
      <c r="D695" s="176"/>
    </row>
    <row r="696" spans="1:40" ht="15" customHeight="1">
      <c r="B696" s="703" t="s">
        <v>367</v>
      </c>
      <c r="C696" s="704"/>
      <c r="D696" s="176"/>
    </row>
    <row r="697" spans="1:40" ht="24.9" customHeight="1">
      <c r="B697" s="702" t="s">
        <v>368</v>
      </c>
      <c r="C697" s="705"/>
      <c r="D697" s="176">
        <v>1</v>
      </c>
    </row>
    <row r="698" spans="1:40" ht="15" customHeight="1">
      <c r="B698" s="702" t="s">
        <v>369</v>
      </c>
      <c r="C698" s="705"/>
      <c r="D698" s="176"/>
    </row>
    <row r="699" spans="1:40" ht="21" customHeight="1" thickBot="1">
      <c r="B699" s="706" t="s">
        <v>26</v>
      </c>
      <c r="C699" s="707"/>
      <c r="D699" s="257">
        <f>SUM(D694:D698)</f>
        <v>1</v>
      </c>
    </row>
    <row r="700" spans="1:40" ht="9.9" customHeight="1"/>
    <row r="701" spans="1:40" ht="39.9" customHeight="1" thickBot="1">
      <c r="B701" s="708" t="s">
        <v>487</v>
      </c>
      <c r="C701" s="708"/>
      <c r="D701" s="708"/>
      <c r="E701" s="708"/>
      <c r="F701" s="708"/>
      <c r="G701" s="708"/>
      <c r="H701" s="708"/>
      <c r="I701" s="708"/>
      <c r="J701" s="708"/>
    </row>
    <row r="702" spans="1:40" s="193" customFormat="1" ht="24.9" customHeight="1">
      <c r="B702" s="610" t="s">
        <v>370</v>
      </c>
      <c r="C702" s="710"/>
      <c r="D702" s="710"/>
      <c r="E702" s="710"/>
      <c r="F702" s="710"/>
      <c r="G702" s="710"/>
      <c r="H702" s="710"/>
      <c r="I702" s="710" t="s">
        <v>363</v>
      </c>
      <c r="J702" s="713" t="s">
        <v>371</v>
      </c>
      <c r="AH702" s="215"/>
      <c r="AI702" s="215"/>
      <c r="AJ702" s="215"/>
      <c r="AK702" s="215"/>
      <c r="AL702" s="215"/>
      <c r="AM702" s="215"/>
      <c r="AN702" s="215"/>
    </row>
    <row r="703" spans="1:40" s="193" customFormat="1" ht="24.9" customHeight="1">
      <c r="B703" s="341" t="s">
        <v>372</v>
      </c>
      <c r="C703" s="712" t="s">
        <v>373</v>
      </c>
      <c r="D703" s="712"/>
      <c r="E703" s="712"/>
      <c r="F703" s="712"/>
      <c r="G703" s="712"/>
      <c r="H703" s="712"/>
      <c r="I703" s="712"/>
      <c r="J703" s="714"/>
      <c r="AH703" s="215"/>
      <c r="AI703" s="215"/>
      <c r="AJ703" s="215"/>
      <c r="AK703" s="215"/>
      <c r="AL703" s="215"/>
      <c r="AM703" s="215"/>
      <c r="AN703" s="215"/>
    </row>
    <row r="704" spans="1:40" ht="15" customHeight="1">
      <c r="B704" s="194"/>
      <c r="C704" s="711"/>
      <c r="D704" s="711"/>
      <c r="E704" s="711"/>
      <c r="F704" s="711"/>
      <c r="G704" s="711"/>
      <c r="H704" s="711"/>
      <c r="I704" s="221"/>
      <c r="J704" s="195"/>
    </row>
    <row r="705" spans="2:40" ht="15" customHeight="1">
      <c r="B705" s="194"/>
      <c r="C705" s="711"/>
      <c r="D705" s="711"/>
      <c r="E705" s="711"/>
      <c r="F705" s="711"/>
      <c r="G705" s="711"/>
      <c r="H705" s="711"/>
      <c r="I705" s="221"/>
      <c r="J705" s="195"/>
    </row>
    <row r="706" spans="2:40" ht="15" customHeight="1">
      <c r="B706" s="194"/>
      <c r="C706" s="711"/>
      <c r="D706" s="711"/>
      <c r="E706" s="711"/>
      <c r="F706" s="711"/>
      <c r="G706" s="711"/>
      <c r="H706" s="711"/>
      <c r="I706" s="221"/>
      <c r="J706" s="195"/>
    </row>
    <row r="707" spans="2:40" ht="15" customHeight="1">
      <c r="B707" s="194"/>
      <c r="C707" s="711"/>
      <c r="D707" s="711"/>
      <c r="E707" s="711"/>
      <c r="F707" s="711"/>
      <c r="G707" s="711"/>
      <c r="H707" s="711"/>
      <c r="I707" s="221"/>
      <c r="J707" s="195"/>
    </row>
    <row r="708" spans="2:40" ht="15" customHeight="1">
      <c r="B708" s="194"/>
      <c r="C708" s="711"/>
      <c r="D708" s="711"/>
      <c r="E708" s="711"/>
      <c r="F708" s="711"/>
      <c r="G708" s="711"/>
      <c r="H708" s="711"/>
      <c r="I708" s="221"/>
      <c r="J708" s="195"/>
    </row>
    <row r="709" spans="2:40" ht="15" customHeight="1">
      <c r="B709" s="194"/>
      <c r="C709" s="711"/>
      <c r="D709" s="711"/>
      <c r="E709" s="711"/>
      <c r="F709" s="711"/>
      <c r="G709" s="711"/>
      <c r="H709" s="711"/>
      <c r="I709" s="221"/>
      <c r="J709" s="195"/>
    </row>
    <row r="710" spans="2:40" ht="15" customHeight="1">
      <c r="B710" s="194"/>
      <c r="C710" s="711"/>
      <c r="D710" s="711"/>
      <c r="E710" s="711"/>
      <c r="F710" s="711"/>
      <c r="G710" s="711"/>
      <c r="H710" s="711"/>
      <c r="I710" s="221"/>
      <c r="J710" s="195"/>
    </row>
    <row r="711" spans="2:40" ht="15" customHeight="1">
      <c r="B711" s="194"/>
      <c r="C711" s="711"/>
      <c r="D711" s="711"/>
      <c r="E711" s="711"/>
      <c r="F711" s="711"/>
      <c r="G711" s="711"/>
      <c r="H711" s="711"/>
      <c r="I711" s="221"/>
      <c r="J711" s="195"/>
    </row>
    <row r="712" spans="2:40" ht="15" customHeight="1">
      <c r="B712" s="194"/>
      <c r="C712" s="711"/>
      <c r="D712" s="711"/>
      <c r="E712" s="711"/>
      <c r="F712" s="711"/>
      <c r="G712" s="711"/>
      <c r="H712" s="711"/>
      <c r="I712" s="221"/>
      <c r="J712" s="195"/>
    </row>
    <row r="713" spans="2:40" ht="15" customHeight="1">
      <c r="B713" s="194"/>
      <c r="C713" s="711"/>
      <c r="D713" s="711"/>
      <c r="E713" s="711"/>
      <c r="F713" s="711"/>
      <c r="G713" s="711"/>
      <c r="H713" s="711"/>
      <c r="I713" s="221"/>
      <c r="J713" s="195"/>
    </row>
    <row r="714" spans="2:40" ht="15" customHeight="1">
      <c r="B714" s="194"/>
      <c r="C714" s="711"/>
      <c r="D714" s="711"/>
      <c r="E714" s="711"/>
      <c r="F714" s="711"/>
      <c r="G714" s="711"/>
      <c r="H714" s="711"/>
      <c r="I714" s="221"/>
      <c r="J714" s="195"/>
    </row>
    <row r="715" spans="2:40" ht="15" customHeight="1" thickBot="1">
      <c r="B715" s="196"/>
      <c r="C715" s="725"/>
      <c r="D715" s="725"/>
      <c r="E715" s="725"/>
      <c r="F715" s="725"/>
      <c r="G715" s="725"/>
      <c r="H715" s="725"/>
      <c r="I715" s="224"/>
      <c r="J715" s="197"/>
    </row>
    <row r="716" spans="2:40" s="14" customFormat="1" ht="15" customHeight="1">
      <c r="B716" s="412" t="s">
        <v>303</v>
      </c>
      <c r="C716" s="397"/>
      <c r="D716" s="397"/>
      <c r="E716" s="397"/>
      <c r="F716" s="405"/>
      <c r="AH716" s="208"/>
      <c r="AI716" s="208"/>
      <c r="AJ716" s="208"/>
      <c r="AK716" s="208"/>
      <c r="AL716" s="208"/>
      <c r="AM716" s="208"/>
      <c r="AN716" s="208"/>
    </row>
    <row r="717" spans="2:40" s="14" customFormat="1" ht="15" customHeight="1">
      <c r="B717" s="397" t="s">
        <v>508</v>
      </c>
      <c r="C717" s="397"/>
      <c r="D717" s="397"/>
      <c r="E717" s="397"/>
      <c r="F717" s="405"/>
      <c r="AH717" s="208"/>
      <c r="AI717" s="208"/>
      <c r="AJ717" s="208"/>
      <c r="AK717" s="208"/>
      <c r="AL717" s="208"/>
      <c r="AM717" s="208"/>
      <c r="AN717" s="208"/>
    </row>
    <row r="718" spans="2:40" s="14" customFormat="1" ht="9.9" customHeight="1">
      <c r="B718" s="15"/>
      <c r="C718" s="15"/>
      <c r="D718" s="15"/>
      <c r="E718" s="15"/>
      <c r="AH718" s="208"/>
      <c r="AI718" s="208"/>
      <c r="AJ718" s="208"/>
      <c r="AK718" s="208"/>
      <c r="AL718" s="208"/>
      <c r="AM718" s="208"/>
      <c r="AN718" s="208"/>
    </row>
    <row r="719" spans="2:40" ht="39.9" customHeight="1" thickBot="1">
      <c r="B719" s="708" t="s">
        <v>488</v>
      </c>
      <c r="C719" s="708"/>
      <c r="D719" s="708"/>
      <c r="E719" s="708"/>
      <c r="F719" s="726"/>
      <c r="G719" s="726"/>
      <c r="H719" s="726"/>
    </row>
    <row r="720" spans="2:40" ht="24.9" customHeight="1">
      <c r="B720" s="727" t="s">
        <v>507</v>
      </c>
      <c r="C720" s="728"/>
      <c r="D720" s="728" t="s">
        <v>374</v>
      </c>
      <c r="E720" s="651"/>
      <c r="F720" s="728" t="s">
        <v>315</v>
      </c>
      <c r="G720" s="729"/>
    </row>
    <row r="721" spans="1:40" ht="15" customHeight="1">
      <c r="B721" s="702" t="s">
        <v>375</v>
      </c>
      <c r="C721" s="705"/>
      <c r="D721" s="715">
        <f>SUM(D722:E725)</f>
        <v>0</v>
      </c>
      <c r="E721" s="716"/>
      <c r="F721" s="717">
        <f>SUM(F722:G725)</f>
        <v>0</v>
      </c>
      <c r="G721" s="718"/>
    </row>
    <row r="722" spans="1:40" ht="15" customHeight="1">
      <c r="B722" s="719" t="s">
        <v>376</v>
      </c>
      <c r="C722" s="720"/>
      <c r="D722" s="721"/>
      <c r="E722" s="722"/>
      <c r="F722" s="723"/>
      <c r="G722" s="724"/>
    </row>
    <row r="723" spans="1:40" ht="15" customHeight="1">
      <c r="B723" s="719" t="s">
        <v>377</v>
      </c>
      <c r="C723" s="720"/>
      <c r="D723" s="721"/>
      <c r="E723" s="722"/>
      <c r="F723" s="723"/>
      <c r="G723" s="724"/>
    </row>
    <row r="724" spans="1:40" ht="15" customHeight="1">
      <c r="B724" s="719" t="s">
        <v>378</v>
      </c>
      <c r="C724" s="720"/>
      <c r="D724" s="721"/>
      <c r="E724" s="722"/>
      <c r="F724" s="723"/>
      <c r="G724" s="724"/>
    </row>
    <row r="725" spans="1:40" ht="15" customHeight="1">
      <c r="B725" s="719" t="s">
        <v>379</v>
      </c>
      <c r="C725" s="720"/>
      <c r="D725" s="721"/>
      <c r="E725" s="722"/>
      <c r="F725" s="723"/>
      <c r="G725" s="724"/>
    </row>
    <row r="726" spans="1:40" ht="15" customHeight="1">
      <c r="B726" s="702" t="s">
        <v>486</v>
      </c>
      <c r="C726" s="705"/>
      <c r="D726" s="730"/>
      <c r="E726" s="731"/>
      <c r="F726" s="723"/>
      <c r="G726" s="724"/>
    </row>
    <row r="727" spans="1:40" ht="15" customHeight="1" thickBot="1">
      <c r="B727" s="709" t="s">
        <v>380</v>
      </c>
      <c r="C727" s="742"/>
      <c r="D727" s="743"/>
      <c r="E727" s="744"/>
      <c r="F727" s="745"/>
      <c r="G727" s="746"/>
    </row>
    <row r="728" spans="1:40" s="384" customFormat="1" ht="15" customHeight="1">
      <c r="A728" s="397"/>
      <c r="B728" s="412" t="s">
        <v>381</v>
      </c>
      <c r="C728" s="397"/>
      <c r="D728" s="397"/>
      <c r="E728" s="397"/>
      <c r="F728" s="397"/>
      <c r="G728" s="397"/>
    </row>
    <row r="729" spans="1:40" customFormat="1" ht="15.75" customHeight="1">
      <c r="A729" s="414"/>
      <c r="B729" s="480" t="s">
        <v>485</v>
      </c>
      <c r="C729" s="480"/>
      <c r="D729" s="480"/>
      <c r="E729" s="480"/>
      <c r="F729" s="480"/>
      <c r="G729" s="480"/>
      <c r="H729" s="389"/>
      <c r="I729" s="389"/>
      <c r="J729" s="389"/>
      <c r="K729" s="389"/>
      <c r="L729" s="389"/>
      <c r="M729" s="389"/>
      <c r="N729" s="389"/>
      <c r="O729" s="389"/>
      <c r="P729" s="389"/>
      <c r="Q729" s="389"/>
      <c r="R729" s="389"/>
      <c r="S729" s="389"/>
      <c r="T729" s="389"/>
      <c r="U729" s="389"/>
      <c r="V729" s="389"/>
      <c r="W729" s="389"/>
      <c r="X729" s="389"/>
      <c r="Y729" s="389"/>
      <c r="Z729" s="389"/>
      <c r="AA729" s="389"/>
    </row>
    <row r="730" spans="1:40" customFormat="1" ht="15">
      <c r="A730" s="414"/>
      <c r="B730" s="480"/>
      <c r="C730" s="480"/>
      <c r="D730" s="480"/>
      <c r="E730" s="480"/>
      <c r="F730" s="480"/>
      <c r="G730" s="480"/>
      <c r="H730" s="389"/>
      <c r="I730" s="389"/>
      <c r="J730" s="389"/>
      <c r="K730" s="389"/>
      <c r="L730" s="389"/>
      <c r="M730" s="389"/>
      <c r="N730" s="389"/>
      <c r="O730" s="389"/>
      <c r="P730" s="389"/>
      <c r="Q730" s="389"/>
      <c r="R730" s="389"/>
      <c r="S730" s="389"/>
      <c r="T730" s="389"/>
      <c r="U730" s="389"/>
      <c r="V730" s="389"/>
      <c r="W730" s="389"/>
      <c r="X730" s="389"/>
      <c r="Y730" s="389"/>
      <c r="Z730" s="389"/>
      <c r="AA730" s="389"/>
    </row>
    <row r="731" spans="1:40" customFormat="1" ht="15">
      <c r="A731" s="414"/>
      <c r="B731" s="480"/>
      <c r="C731" s="480"/>
      <c r="D731" s="480"/>
      <c r="E731" s="480"/>
      <c r="F731" s="480"/>
      <c r="G731" s="480"/>
      <c r="H731" s="389"/>
      <c r="I731" s="389"/>
      <c r="J731" s="389"/>
      <c r="K731" s="389"/>
      <c r="L731" s="389"/>
      <c r="M731" s="389"/>
      <c r="N731" s="389"/>
      <c r="O731" s="389"/>
      <c r="P731" s="389"/>
      <c r="Q731" s="389"/>
      <c r="R731" s="389"/>
      <c r="S731" s="389"/>
      <c r="T731" s="389"/>
      <c r="U731" s="389"/>
      <c r="V731" s="389"/>
      <c r="W731" s="389"/>
      <c r="X731" s="389"/>
      <c r="Y731" s="389"/>
      <c r="Z731" s="389"/>
      <c r="AA731" s="389"/>
    </row>
    <row r="732" spans="1:40" customFormat="1" ht="32.25" customHeight="1">
      <c r="A732" s="414"/>
      <c r="B732" s="480"/>
      <c r="C732" s="480"/>
      <c r="D732" s="480"/>
      <c r="E732" s="480"/>
      <c r="F732" s="480"/>
      <c r="G732" s="480"/>
      <c r="H732" s="389"/>
      <c r="I732" s="389"/>
      <c r="J732" s="389"/>
      <c r="K732" s="389"/>
      <c r="L732" s="389"/>
      <c r="M732" s="389"/>
      <c r="N732" s="389"/>
      <c r="O732" s="389"/>
      <c r="P732" s="389"/>
      <c r="Q732" s="389"/>
      <c r="R732" s="389"/>
      <c r="S732" s="389"/>
      <c r="T732" s="389"/>
      <c r="U732" s="389"/>
      <c r="V732" s="389"/>
      <c r="W732" s="389"/>
      <c r="X732" s="389"/>
      <c r="Y732" s="389"/>
      <c r="Z732" s="389"/>
      <c r="AA732" s="389"/>
    </row>
    <row r="733" spans="1:40" s="14" customFormat="1" ht="9.9" customHeight="1">
      <c r="B733" s="15"/>
      <c r="C733" s="15"/>
      <c r="D733" s="15"/>
      <c r="E733" s="15"/>
      <c r="AH733" s="208"/>
      <c r="AI733" s="208"/>
      <c r="AJ733" s="208"/>
      <c r="AK733" s="208"/>
      <c r="AL733" s="208"/>
      <c r="AM733" s="208"/>
      <c r="AN733" s="208"/>
    </row>
    <row r="734" spans="1:40" ht="39.9" customHeight="1" thickBot="1">
      <c r="B734" s="708" t="s">
        <v>382</v>
      </c>
      <c r="C734" s="708"/>
      <c r="D734" s="708"/>
      <c r="E734" s="708"/>
      <c r="F734" s="708"/>
      <c r="G734" s="708"/>
      <c r="H734" s="708"/>
      <c r="I734" s="193"/>
    </row>
    <row r="735" spans="1:40" ht="24.9" customHeight="1">
      <c r="B735" s="747" t="s">
        <v>383</v>
      </c>
      <c r="C735" s="748"/>
      <c r="D735" s="749" t="s">
        <v>374</v>
      </c>
      <c r="E735" s="750"/>
    </row>
    <row r="736" spans="1:40" ht="15" customHeight="1">
      <c r="B736" s="732" t="s">
        <v>384</v>
      </c>
      <c r="C736" s="733"/>
      <c r="D736" s="734"/>
      <c r="E736" s="735"/>
    </row>
    <row r="737" spans="2:40" ht="15" customHeight="1">
      <c r="B737" s="732" t="s">
        <v>385</v>
      </c>
      <c r="C737" s="733"/>
      <c r="D737" s="736"/>
      <c r="E737" s="737"/>
    </row>
    <row r="738" spans="2:40" ht="15" customHeight="1" thickBot="1">
      <c r="B738" s="738" t="s">
        <v>386</v>
      </c>
      <c r="C738" s="739"/>
      <c r="D738" s="740"/>
      <c r="E738" s="741"/>
    </row>
    <row r="739" spans="2:40" ht="9.9" customHeight="1"/>
    <row r="740" spans="2:40" ht="39.9" customHeight="1" thickBot="1">
      <c r="B740" s="708" t="s">
        <v>489</v>
      </c>
      <c r="C740" s="726"/>
      <c r="D740" s="726"/>
      <c r="E740" s="726"/>
      <c r="F740" s="726"/>
      <c r="G740" s="726"/>
      <c r="H740" s="726"/>
    </row>
    <row r="741" spans="2:40" ht="24.9" customHeight="1">
      <c r="B741" s="747" t="s">
        <v>387</v>
      </c>
      <c r="C741" s="748"/>
      <c r="D741" s="748"/>
      <c r="E741" s="749" t="s">
        <v>374</v>
      </c>
      <c r="F741" s="750"/>
    </row>
    <row r="742" spans="2:40" ht="15" customHeight="1">
      <c r="B742" s="751" t="s">
        <v>388</v>
      </c>
      <c r="C742" s="733"/>
      <c r="D742" s="733"/>
      <c r="E742" s="734"/>
      <c r="F742" s="735"/>
    </row>
    <row r="743" spans="2:40" ht="15" customHeight="1">
      <c r="B743" s="751" t="s">
        <v>389</v>
      </c>
      <c r="C743" s="733"/>
      <c r="D743" s="733"/>
      <c r="E743" s="736"/>
      <c r="F743" s="737"/>
    </row>
    <row r="744" spans="2:40" ht="15" customHeight="1">
      <c r="B744" s="751" t="s">
        <v>390</v>
      </c>
      <c r="C744" s="733"/>
      <c r="D744" s="733"/>
      <c r="E744" s="736"/>
      <c r="F744" s="737"/>
    </row>
    <row r="745" spans="2:40" ht="15" customHeight="1">
      <c r="B745" s="751" t="s">
        <v>391</v>
      </c>
      <c r="C745" s="733"/>
      <c r="D745" s="733"/>
      <c r="E745" s="736"/>
      <c r="F745" s="737"/>
    </row>
    <row r="746" spans="2:40" ht="15" customHeight="1" thickBot="1">
      <c r="B746" s="752" t="s">
        <v>134</v>
      </c>
      <c r="C746" s="739"/>
      <c r="D746" s="739"/>
      <c r="E746" s="740"/>
      <c r="F746" s="741"/>
    </row>
    <row r="747" spans="2:40" s="57" customFormat="1" ht="15" customHeight="1">
      <c r="B747" s="412" t="s">
        <v>381</v>
      </c>
      <c r="C747" s="15"/>
      <c r="AH747" s="211"/>
      <c r="AI747" s="211"/>
      <c r="AJ747" s="211"/>
      <c r="AK747" s="211"/>
      <c r="AL747" s="211"/>
      <c r="AM747" s="211"/>
      <c r="AN747" s="211"/>
    </row>
    <row r="748" spans="2:40" s="57" customFormat="1" ht="15" customHeight="1">
      <c r="B748" s="415" t="s">
        <v>392</v>
      </c>
      <c r="C748" s="342"/>
      <c r="AH748" s="211"/>
      <c r="AI748" s="211"/>
      <c r="AJ748" s="211"/>
      <c r="AK748" s="211"/>
      <c r="AL748" s="211"/>
      <c r="AM748" s="211"/>
      <c r="AN748" s="211"/>
    </row>
    <row r="749" spans="2:40" ht="9.9" customHeight="1"/>
    <row r="750" spans="2:40" ht="39.9" customHeight="1" thickBot="1">
      <c r="B750" s="708" t="s">
        <v>393</v>
      </c>
      <c r="C750" s="726"/>
      <c r="D750" s="726"/>
      <c r="E750" s="726"/>
      <c r="F750" s="726"/>
      <c r="G750" s="726"/>
      <c r="H750" s="726"/>
    </row>
    <row r="751" spans="2:40" ht="25.5" customHeight="1">
      <c r="B751" s="760" t="s">
        <v>394</v>
      </c>
      <c r="C751" s="761"/>
      <c r="D751" s="762"/>
      <c r="E751" s="763" t="s">
        <v>374</v>
      </c>
      <c r="F751" s="764"/>
    </row>
    <row r="752" spans="2:40" ht="15" customHeight="1">
      <c r="B752" s="751" t="s">
        <v>490</v>
      </c>
      <c r="C752" s="733"/>
      <c r="D752" s="733"/>
      <c r="E752" s="736"/>
      <c r="F752" s="765"/>
    </row>
    <row r="753" spans="1:40" ht="15" customHeight="1" thickBot="1">
      <c r="B753" s="752" t="s">
        <v>491</v>
      </c>
      <c r="C753" s="739"/>
      <c r="D753" s="739"/>
      <c r="E753" s="740"/>
      <c r="F753" s="766"/>
    </row>
    <row r="754" spans="1:40" ht="9.9" customHeight="1"/>
    <row r="755" spans="1:40" ht="39.9" customHeight="1" thickBot="1">
      <c r="B755" s="708" t="s">
        <v>492</v>
      </c>
      <c r="C755" s="708"/>
      <c r="D755" s="708"/>
      <c r="E755" s="708"/>
      <c r="F755" s="708"/>
      <c r="G755" s="708"/>
      <c r="H755" s="708"/>
      <c r="I755" s="708"/>
    </row>
    <row r="756" spans="1:40" ht="24.9" customHeight="1">
      <c r="B756" s="753" t="s">
        <v>395</v>
      </c>
      <c r="C756" s="754"/>
      <c r="D756" s="754"/>
      <c r="E756" s="755"/>
      <c r="F756" s="756" t="s">
        <v>315</v>
      </c>
      <c r="G756" s="757"/>
    </row>
    <row r="757" spans="1:40" ht="15" customHeight="1">
      <c r="B757" s="751" t="s">
        <v>396</v>
      </c>
      <c r="C757" s="733"/>
      <c r="D757" s="733"/>
      <c r="E757" s="733"/>
      <c r="F757" s="758"/>
      <c r="G757" s="759"/>
    </row>
    <row r="758" spans="1:40" ht="15" customHeight="1">
      <c r="B758" s="751" t="s">
        <v>397</v>
      </c>
      <c r="C758" s="733"/>
      <c r="D758" s="733"/>
      <c r="E758" s="733"/>
      <c r="F758" s="758"/>
      <c r="G758" s="759"/>
    </row>
    <row r="759" spans="1:40" ht="15" customHeight="1">
      <c r="B759" s="751" t="s">
        <v>398</v>
      </c>
      <c r="C759" s="733"/>
      <c r="D759" s="733"/>
      <c r="E759" s="733"/>
      <c r="F759" s="758"/>
      <c r="G759" s="759"/>
    </row>
    <row r="760" spans="1:40" ht="15" customHeight="1" thickBot="1">
      <c r="B760" s="775" t="s">
        <v>399</v>
      </c>
      <c r="C760" s="776"/>
      <c r="D760" s="776"/>
      <c r="E760" s="777"/>
      <c r="F760" s="778"/>
      <c r="G760" s="779"/>
    </row>
    <row r="761" spans="1:40" s="14" customFormat="1" ht="15" customHeight="1">
      <c r="B761" s="416" t="s">
        <v>30</v>
      </c>
      <c r="C761" s="343"/>
      <c r="AH761" s="208"/>
      <c r="AI761" s="208"/>
      <c r="AJ761" s="208"/>
      <c r="AK761" s="208"/>
      <c r="AL761" s="208"/>
      <c r="AM761" s="208"/>
      <c r="AN761" s="208"/>
    </row>
    <row r="762" spans="1:40" s="390" customFormat="1" ht="15" customHeight="1">
      <c r="A762" s="417"/>
      <c r="B762" s="417" t="s">
        <v>526</v>
      </c>
      <c r="C762" s="417"/>
      <c r="D762" s="417"/>
      <c r="E762" s="417"/>
      <c r="F762" s="417"/>
      <c r="G762" s="417"/>
      <c r="H762" s="417"/>
      <c r="I762" s="417"/>
      <c r="J762" s="417"/>
    </row>
    <row r="763" spans="1:40" s="390" customFormat="1" ht="15" customHeight="1">
      <c r="A763" s="417"/>
      <c r="B763" s="417" t="s">
        <v>527</v>
      </c>
      <c r="C763" s="417"/>
      <c r="D763" s="417"/>
      <c r="E763" s="417"/>
      <c r="F763" s="417"/>
      <c r="G763" s="417"/>
      <c r="H763" s="417"/>
      <c r="I763" s="417"/>
      <c r="J763" s="417"/>
    </row>
    <row r="764" spans="1:40" s="390" customFormat="1" ht="15" customHeight="1">
      <c r="A764" s="417"/>
      <c r="B764" s="417" t="s">
        <v>528</v>
      </c>
      <c r="C764" s="417"/>
      <c r="D764" s="417"/>
      <c r="E764" s="417"/>
      <c r="F764" s="417"/>
      <c r="G764" s="417"/>
      <c r="H764" s="417"/>
      <c r="I764" s="417"/>
      <c r="J764" s="417"/>
    </row>
    <row r="765" spans="1:40" s="390" customFormat="1" ht="15" customHeight="1">
      <c r="A765" s="417"/>
      <c r="B765" s="417" t="s">
        <v>481</v>
      </c>
      <c r="C765" s="417"/>
      <c r="D765" s="417"/>
      <c r="E765" s="417"/>
      <c r="F765" s="417"/>
      <c r="G765" s="417"/>
      <c r="H765" s="417"/>
      <c r="I765" s="417"/>
      <c r="J765" s="417"/>
    </row>
    <row r="766" spans="1:40" ht="9.9" customHeight="1"/>
    <row r="767" spans="1:40" ht="39.9" customHeight="1" thickBot="1">
      <c r="B767" s="767" t="s">
        <v>504</v>
      </c>
      <c r="C767" s="767"/>
      <c r="D767" s="767"/>
      <c r="E767" s="767"/>
      <c r="F767" s="767"/>
      <c r="G767" s="767"/>
      <c r="H767" s="767"/>
    </row>
    <row r="768" spans="1:40" ht="39.9" customHeight="1">
      <c r="B768" s="327" t="s">
        <v>505</v>
      </c>
      <c r="C768" s="344" t="s">
        <v>400</v>
      </c>
      <c r="D768" s="344" t="s">
        <v>401</v>
      </c>
      <c r="E768" s="344" t="s">
        <v>402</v>
      </c>
      <c r="F768" s="344" t="s">
        <v>403</v>
      </c>
      <c r="G768" s="345" t="s">
        <v>26</v>
      </c>
      <c r="H768" s="299"/>
    </row>
    <row r="769" spans="2:40" ht="15" customHeight="1">
      <c r="B769" s="254" t="s">
        <v>404</v>
      </c>
      <c r="C769" s="82">
        <v>667</v>
      </c>
      <c r="D769" s="82">
        <v>0</v>
      </c>
      <c r="E769" s="82">
        <v>3</v>
      </c>
      <c r="F769" s="82">
        <v>0</v>
      </c>
      <c r="G769" s="198">
        <f>SUM(C769:F769)</f>
        <v>670</v>
      </c>
      <c r="H769" s="299"/>
    </row>
    <row r="770" spans="2:40" ht="15" customHeight="1">
      <c r="B770" s="254" t="s">
        <v>405</v>
      </c>
      <c r="C770" s="82">
        <v>324</v>
      </c>
      <c r="D770" s="82">
        <v>11</v>
      </c>
      <c r="E770" s="82">
        <v>3</v>
      </c>
      <c r="F770" s="82">
        <v>5</v>
      </c>
      <c r="G770" s="198">
        <f>SUM(C770:F770)</f>
        <v>343</v>
      </c>
      <c r="H770" s="299"/>
    </row>
    <row r="771" spans="2:40" ht="21" customHeight="1" thickBot="1">
      <c r="B771" s="255" t="s">
        <v>406</v>
      </c>
      <c r="C771" s="346">
        <f>SUM(C769:C770)</f>
        <v>991</v>
      </c>
      <c r="D771" s="346">
        <f>SUM(D769:D770)</f>
        <v>11</v>
      </c>
      <c r="E771" s="346">
        <f>SUM(E769:E770)</f>
        <v>6</v>
      </c>
      <c r="F771" s="346">
        <f>SUM(F769:F770)</f>
        <v>5</v>
      </c>
      <c r="G771" s="198">
        <f>SUM(C771:F771)</f>
        <v>1013</v>
      </c>
      <c r="H771" s="299"/>
    </row>
    <row r="772" spans="2:40" s="14" customFormat="1" ht="15" customHeight="1">
      <c r="B772" s="418" t="s">
        <v>30</v>
      </c>
      <c r="C772" s="404"/>
      <c r="D772" s="404"/>
      <c r="E772" s="404"/>
      <c r="F772" s="404"/>
      <c r="G772" s="404"/>
      <c r="H772" s="404"/>
      <c r="I772" s="405"/>
      <c r="J772" s="405"/>
      <c r="K772" s="405"/>
      <c r="AH772" s="208"/>
      <c r="AI772" s="208"/>
      <c r="AJ772" s="208"/>
      <c r="AK772" s="208"/>
      <c r="AL772" s="208"/>
      <c r="AM772" s="208"/>
      <c r="AN772" s="208"/>
    </row>
    <row r="773" spans="2:40" s="14" customFormat="1" ht="15" customHeight="1">
      <c r="B773" s="404" t="s">
        <v>495</v>
      </c>
      <c r="C773" s="404"/>
      <c r="D773" s="404"/>
      <c r="E773" s="404"/>
      <c r="F773" s="404"/>
      <c r="G773" s="404"/>
      <c r="H773" s="404"/>
      <c r="I773" s="405"/>
      <c r="J773" s="405"/>
      <c r="K773" s="405"/>
      <c r="AH773" s="208"/>
      <c r="AI773" s="208"/>
      <c r="AJ773" s="208"/>
      <c r="AK773" s="208"/>
      <c r="AL773" s="208"/>
      <c r="AM773" s="208"/>
      <c r="AN773" s="208"/>
    </row>
    <row r="774" spans="2:40" s="14" customFormat="1" ht="15" customHeight="1">
      <c r="B774" s="404" t="s">
        <v>493</v>
      </c>
      <c r="C774" s="404"/>
      <c r="D774" s="404"/>
      <c r="E774" s="404"/>
      <c r="F774" s="404"/>
      <c r="G774" s="404"/>
      <c r="H774" s="404"/>
      <c r="I774" s="405"/>
      <c r="J774" s="405"/>
      <c r="K774" s="405"/>
      <c r="AH774" s="208"/>
      <c r="AI774" s="208"/>
      <c r="AJ774" s="208"/>
      <c r="AK774" s="208"/>
      <c r="AL774" s="208"/>
      <c r="AM774" s="208"/>
      <c r="AN774" s="208"/>
    </row>
    <row r="775" spans="2:40" s="14" customFormat="1" ht="15" customHeight="1">
      <c r="B775" s="404" t="s">
        <v>494</v>
      </c>
      <c r="C775" s="404"/>
      <c r="D775" s="404"/>
      <c r="E775" s="404"/>
      <c r="F775" s="404"/>
      <c r="G775" s="404"/>
      <c r="H775" s="404"/>
      <c r="I775" s="405"/>
      <c r="J775" s="405"/>
      <c r="K775" s="405"/>
      <c r="AH775" s="208"/>
      <c r="AI775" s="208"/>
      <c r="AJ775" s="208"/>
      <c r="AK775" s="208"/>
      <c r="AL775" s="208"/>
      <c r="AM775" s="208"/>
      <c r="AN775" s="208"/>
    </row>
    <row r="776" spans="2:40" s="14" customFormat="1" ht="30" customHeight="1">
      <c r="B776" s="780" t="s">
        <v>529</v>
      </c>
      <c r="C776" s="780"/>
      <c r="D776" s="780"/>
      <c r="E776" s="780"/>
      <c r="F776" s="780"/>
      <c r="G776" s="780"/>
      <c r="H776" s="780"/>
      <c r="I776" s="780"/>
      <c r="J776" s="780"/>
      <c r="K776" s="780"/>
      <c r="AH776" s="208"/>
      <c r="AI776" s="208"/>
      <c r="AJ776" s="208"/>
      <c r="AK776" s="208"/>
      <c r="AL776" s="208"/>
      <c r="AM776" s="208"/>
      <c r="AN776" s="208"/>
    </row>
    <row r="777" spans="2:40" ht="5.25" customHeight="1"/>
    <row r="778" spans="2:40" ht="39.9" customHeight="1" thickBot="1">
      <c r="B778" s="767" t="s">
        <v>496</v>
      </c>
      <c r="C778" s="767"/>
      <c r="D778" s="767"/>
      <c r="E778" s="767"/>
      <c r="F778" s="767"/>
      <c r="G778" s="767"/>
      <c r="H778" s="767"/>
    </row>
    <row r="779" spans="2:40" ht="39.9" customHeight="1">
      <c r="B779" s="327" t="s">
        <v>407</v>
      </c>
      <c r="C779" s="347" t="s">
        <v>408</v>
      </c>
      <c r="D779" s="347" t="s">
        <v>409</v>
      </c>
      <c r="E779" s="522" t="s">
        <v>12</v>
      </c>
      <c r="F779" s="768"/>
      <c r="G779" s="348"/>
      <c r="H779" s="299"/>
    </row>
    <row r="780" spans="2:40" ht="64.5" customHeight="1">
      <c r="B780" s="349" t="s">
        <v>410</v>
      </c>
      <c r="C780" s="350" t="s">
        <v>411</v>
      </c>
      <c r="D780" s="350" t="s">
        <v>411</v>
      </c>
      <c r="E780" s="350" t="s">
        <v>412</v>
      </c>
      <c r="F780" s="351" t="s">
        <v>413</v>
      </c>
      <c r="G780" s="348"/>
      <c r="H780" s="299"/>
    </row>
    <row r="781" spans="2:40" ht="15" customHeight="1">
      <c r="B781" s="226" t="s">
        <v>15</v>
      </c>
      <c r="C781" s="82">
        <v>2</v>
      </c>
      <c r="D781" s="82">
        <v>1</v>
      </c>
      <c r="E781" s="352">
        <f>C781+D781</f>
        <v>3</v>
      </c>
      <c r="F781" s="199">
        <v>2</v>
      </c>
      <c r="G781" s="348"/>
      <c r="H781" s="353"/>
    </row>
    <row r="782" spans="2:40" ht="15" customHeight="1">
      <c r="B782" s="226" t="s">
        <v>16</v>
      </c>
      <c r="C782" s="82">
        <v>5</v>
      </c>
      <c r="D782" s="82">
        <v>1</v>
      </c>
      <c r="E782" s="352">
        <f t="shared" ref="E782:E792" si="77">C782+D782</f>
        <v>6</v>
      </c>
      <c r="F782" s="199">
        <v>3</v>
      </c>
      <c r="G782" s="348"/>
      <c r="H782" s="353"/>
    </row>
    <row r="783" spans="2:40" ht="15" customHeight="1">
      <c r="B783" s="226" t="s">
        <v>17</v>
      </c>
      <c r="C783" s="82">
        <v>13</v>
      </c>
      <c r="D783" s="82">
        <v>4</v>
      </c>
      <c r="E783" s="352">
        <f t="shared" si="77"/>
        <v>17</v>
      </c>
      <c r="F783" s="199">
        <v>7</v>
      </c>
      <c r="G783" s="348"/>
      <c r="H783" s="353"/>
    </row>
    <row r="784" spans="2:40" ht="15" customHeight="1">
      <c r="B784" s="226" t="s">
        <v>18</v>
      </c>
      <c r="C784" s="82">
        <v>74</v>
      </c>
      <c r="D784" s="82">
        <v>30</v>
      </c>
      <c r="E784" s="352">
        <f t="shared" si="77"/>
        <v>104</v>
      </c>
      <c r="F784" s="199">
        <v>34</v>
      </c>
      <c r="G784" s="348"/>
      <c r="H784" s="353"/>
    </row>
    <row r="785" spans="2:40" ht="30" customHeight="1">
      <c r="B785" s="226" t="s">
        <v>19</v>
      </c>
      <c r="C785" s="82"/>
      <c r="D785" s="82"/>
      <c r="E785" s="352">
        <f t="shared" si="77"/>
        <v>0</v>
      </c>
      <c r="F785" s="199"/>
      <c r="G785" s="348"/>
      <c r="H785" s="353"/>
    </row>
    <row r="786" spans="2:40" ht="15" customHeight="1">
      <c r="B786" s="228" t="s">
        <v>20</v>
      </c>
      <c r="C786" s="82">
        <v>451</v>
      </c>
      <c r="D786" s="200">
        <v>291</v>
      </c>
      <c r="E786" s="352">
        <f t="shared" si="77"/>
        <v>742</v>
      </c>
      <c r="F786" s="199">
        <v>364</v>
      </c>
      <c r="G786" s="348"/>
      <c r="H786" s="299"/>
    </row>
    <row r="787" spans="2:40" ht="30" customHeight="1">
      <c r="B787" s="226" t="s">
        <v>21</v>
      </c>
      <c r="C787" s="82">
        <v>100</v>
      </c>
      <c r="D787" s="82">
        <v>15</v>
      </c>
      <c r="E787" s="352">
        <f t="shared" si="77"/>
        <v>115</v>
      </c>
      <c r="F787" s="199">
        <v>84</v>
      </c>
      <c r="G787" s="348"/>
      <c r="H787" s="299"/>
    </row>
    <row r="788" spans="2:40" ht="30" customHeight="1">
      <c r="B788" s="226" t="s">
        <v>22</v>
      </c>
      <c r="C788" s="82">
        <v>5</v>
      </c>
      <c r="D788" s="82">
        <v>0</v>
      </c>
      <c r="E788" s="352">
        <f t="shared" si="77"/>
        <v>5</v>
      </c>
      <c r="F788" s="199">
        <v>5</v>
      </c>
      <c r="G788" s="348"/>
      <c r="H788" s="299"/>
    </row>
    <row r="789" spans="2:40" ht="15" customHeight="1">
      <c r="B789" s="254" t="s">
        <v>23</v>
      </c>
      <c r="C789" s="82">
        <v>20</v>
      </c>
      <c r="D789" s="82">
        <v>1</v>
      </c>
      <c r="E789" s="352">
        <f t="shared" si="77"/>
        <v>21</v>
      </c>
      <c r="F789" s="199">
        <v>18</v>
      </c>
      <c r="G789" s="348"/>
      <c r="H789" s="299"/>
    </row>
    <row r="790" spans="2:40" ht="15" customHeight="1">
      <c r="B790" s="254" t="s">
        <v>415</v>
      </c>
      <c r="C790" s="82"/>
      <c r="D790" s="82"/>
      <c r="E790" s="352">
        <f t="shared" si="77"/>
        <v>0</v>
      </c>
      <c r="F790" s="199"/>
      <c r="G790" s="348"/>
      <c r="H790" s="201"/>
      <c r="I790" s="201"/>
      <c r="J790" s="201"/>
      <c r="K790" s="201"/>
      <c r="L790" s="201"/>
      <c r="M790" s="202"/>
      <c r="N790" s="203"/>
    </row>
    <row r="791" spans="2:40" ht="15" customHeight="1">
      <c r="B791" s="254" t="s">
        <v>414</v>
      </c>
      <c r="C791" s="200"/>
      <c r="D791" s="82"/>
      <c r="E791" s="352">
        <f t="shared" si="77"/>
        <v>0</v>
      </c>
      <c r="F791" s="199"/>
      <c r="G791" s="348"/>
      <c r="H791" s="201"/>
      <c r="I791" s="201"/>
      <c r="J791" s="201"/>
      <c r="K791" s="201"/>
      <c r="L791" s="201"/>
      <c r="M791" s="202"/>
      <c r="N791" s="203"/>
    </row>
    <row r="792" spans="2:40" ht="15" customHeight="1">
      <c r="B792" s="254" t="s">
        <v>446</v>
      </c>
      <c r="C792" s="82"/>
      <c r="D792" s="82"/>
      <c r="E792" s="352">
        <f t="shared" si="77"/>
        <v>0</v>
      </c>
      <c r="F792" s="199"/>
      <c r="G792" s="348"/>
      <c r="H792" s="201"/>
      <c r="I792" s="201"/>
      <c r="J792" s="201"/>
      <c r="K792" s="201"/>
      <c r="L792" s="201"/>
      <c r="M792" s="202"/>
      <c r="N792" s="203"/>
    </row>
    <row r="793" spans="2:40" ht="21" customHeight="1" thickBot="1">
      <c r="B793" s="255" t="s">
        <v>26</v>
      </c>
      <c r="C793" s="232">
        <f>SUM(C781:C792)</f>
        <v>670</v>
      </c>
      <c r="D793" s="232">
        <f>SUM(D781:D792)</f>
        <v>343</v>
      </c>
      <c r="E793" s="232">
        <f>SUM(E781:E792)</f>
        <v>1013</v>
      </c>
      <c r="F793" s="354">
        <f>SUM(F781:F792)</f>
        <v>517</v>
      </c>
      <c r="G793" s="355"/>
      <c r="H793" s="355"/>
    </row>
    <row r="794" spans="2:40" ht="42.75" customHeight="1" thickBot="1">
      <c r="B794" s="258"/>
      <c r="C794" s="769" t="s">
        <v>416</v>
      </c>
      <c r="D794" s="770"/>
      <c r="E794" s="771"/>
      <c r="F794" s="355"/>
      <c r="G794" s="355"/>
      <c r="H794" s="355"/>
    </row>
    <row r="795" spans="2:40" s="14" customFormat="1" ht="15" customHeight="1">
      <c r="B795" s="418" t="s">
        <v>30</v>
      </c>
      <c r="C795" s="299"/>
      <c r="D795" s="299"/>
      <c r="E795" s="299"/>
      <c r="F795" s="299"/>
      <c r="G795" s="299"/>
      <c r="H795" s="299"/>
      <c r="AH795" s="208"/>
      <c r="AI795" s="208"/>
      <c r="AJ795" s="208"/>
      <c r="AK795" s="208"/>
      <c r="AL795" s="208"/>
      <c r="AM795" s="208"/>
      <c r="AN795" s="208"/>
    </row>
    <row r="796" spans="2:40" s="14" customFormat="1" ht="15" customHeight="1">
      <c r="B796" s="404" t="s">
        <v>497</v>
      </c>
      <c r="C796" s="299"/>
      <c r="D796" s="299"/>
      <c r="E796" s="299"/>
      <c r="F796" s="299"/>
      <c r="G796" s="299"/>
      <c r="H796" s="299"/>
      <c r="AH796" s="208"/>
      <c r="AI796" s="208"/>
      <c r="AJ796" s="208"/>
      <c r="AK796" s="208"/>
      <c r="AL796" s="208"/>
      <c r="AM796" s="208"/>
      <c r="AN796" s="208"/>
    </row>
    <row r="797" spans="2:40" s="14" customFormat="1" ht="15" customHeight="1">
      <c r="B797" s="404" t="s">
        <v>498</v>
      </c>
      <c r="C797" s="299"/>
      <c r="D797" s="299"/>
      <c r="E797" s="299"/>
      <c r="F797" s="299"/>
      <c r="G797" s="299"/>
      <c r="H797" s="299"/>
      <c r="AH797" s="208"/>
      <c r="AI797" s="208"/>
      <c r="AJ797" s="208"/>
      <c r="AK797" s="208"/>
      <c r="AL797" s="208"/>
      <c r="AM797" s="208"/>
      <c r="AN797" s="208"/>
    </row>
    <row r="798" spans="2:40" s="14" customFormat="1" ht="15" customHeight="1">
      <c r="B798" s="397" t="s">
        <v>530</v>
      </c>
      <c r="C798" s="299"/>
      <c r="D798" s="299"/>
      <c r="E798" s="299"/>
      <c r="F798" s="299"/>
      <c r="G798" s="299"/>
      <c r="H798" s="299"/>
      <c r="AH798" s="208"/>
      <c r="AI798" s="208"/>
      <c r="AJ798" s="208"/>
      <c r="AK798" s="208"/>
      <c r="AL798" s="208"/>
      <c r="AM798" s="208"/>
      <c r="AN798" s="208"/>
    </row>
    <row r="799" spans="2:40" ht="9.9" customHeight="1">
      <c r="B799" s="15"/>
      <c r="C799" s="299"/>
      <c r="D799" s="299"/>
      <c r="E799" s="299"/>
      <c r="F799" s="299"/>
      <c r="G799" s="299"/>
      <c r="H799" s="299"/>
    </row>
    <row r="800" spans="2:40" ht="39.9" customHeight="1" thickBot="1">
      <c r="B800" s="772" t="s">
        <v>502</v>
      </c>
      <c r="C800" s="772"/>
      <c r="D800" s="772"/>
      <c r="E800" s="772"/>
      <c r="F800" s="772"/>
      <c r="G800" s="772"/>
      <c r="H800" s="772"/>
    </row>
    <row r="801" spans="1:40" ht="39.9" customHeight="1">
      <c r="B801" s="327" t="s">
        <v>417</v>
      </c>
      <c r="C801" s="522" t="s">
        <v>418</v>
      </c>
      <c r="D801" s="773"/>
      <c r="E801" s="522" t="s">
        <v>419</v>
      </c>
      <c r="F801" s="773"/>
      <c r="G801" s="522" t="s">
        <v>420</v>
      </c>
      <c r="H801" s="774"/>
    </row>
    <row r="802" spans="1:40" ht="15" customHeight="1">
      <c r="B802" s="226" t="s">
        <v>15</v>
      </c>
      <c r="C802" s="781">
        <v>0.72916666666666663</v>
      </c>
      <c r="D802" s="782"/>
      <c r="E802" s="781">
        <v>2.1666666666666665</v>
      </c>
      <c r="F802" s="782"/>
      <c r="G802" s="783">
        <f>C802+E802</f>
        <v>2.895833333333333</v>
      </c>
      <c r="H802" s="784"/>
    </row>
    <row r="803" spans="1:40" ht="15" customHeight="1">
      <c r="B803" s="226" t="s">
        <v>16</v>
      </c>
      <c r="C803" s="781">
        <v>2.0416666666666665</v>
      </c>
      <c r="D803" s="782"/>
      <c r="E803" s="781">
        <v>2.1666666666666665</v>
      </c>
      <c r="F803" s="782"/>
      <c r="G803" s="783">
        <f t="shared" ref="G803:G813" si="78">C803+E803</f>
        <v>4.208333333333333</v>
      </c>
      <c r="H803" s="784"/>
    </row>
    <row r="804" spans="1:40" ht="15" customHeight="1">
      <c r="B804" s="226" t="s">
        <v>17</v>
      </c>
      <c r="C804" s="781">
        <v>5.395833333333333</v>
      </c>
      <c r="D804" s="782"/>
      <c r="E804" s="781">
        <v>0.85416666666666663</v>
      </c>
      <c r="F804" s="782"/>
      <c r="G804" s="783">
        <f t="shared" si="78"/>
        <v>6.25</v>
      </c>
      <c r="H804" s="784"/>
    </row>
    <row r="805" spans="1:40" ht="15" customHeight="1">
      <c r="B805" s="226" t="s">
        <v>18</v>
      </c>
      <c r="C805" s="781">
        <v>27.0625</v>
      </c>
      <c r="D805" s="782"/>
      <c r="E805" s="781">
        <v>29.979166666666668</v>
      </c>
      <c r="F805" s="782"/>
      <c r="G805" s="783">
        <f t="shared" si="78"/>
        <v>57.041666666666671</v>
      </c>
      <c r="H805" s="784"/>
    </row>
    <row r="806" spans="1:40" ht="30" customHeight="1">
      <c r="B806" s="226" t="s">
        <v>19</v>
      </c>
      <c r="C806" s="781"/>
      <c r="D806" s="782"/>
      <c r="E806" s="781"/>
      <c r="F806" s="782"/>
      <c r="G806" s="783">
        <f t="shared" si="78"/>
        <v>0</v>
      </c>
      <c r="H806" s="784"/>
    </row>
    <row r="807" spans="1:40" ht="15" customHeight="1">
      <c r="B807" s="226" t="s">
        <v>20</v>
      </c>
      <c r="C807" s="781">
        <v>86.333333333333329</v>
      </c>
      <c r="D807" s="782"/>
      <c r="E807" s="781">
        <v>163.14583333333334</v>
      </c>
      <c r="F807" s="782"/>
      <c r="G807" s="783">
        <f t="shared" si="78"/>
        <v>249.47916666666669</v>
      </c>
      <c r="H807" s="784"/>
    </row>
    <row r="808" spans="1:40" ht="30" customHeight="1">
      <c r="B808" s="226" t="s">
        <v>21</v>
      </c>
      <c r="C808" s="781">
        <v>29.375</v>
      </c>
      <c r="D808" s="782"/>
      <c r="E808" s="781">
        <v>9.375</v>
      </c>
      <c r="F808" s="782"/>
      <c r="G808" s="783">
        <f t="shared" si="78"/>
        <v>38.75</v>
      </c>
      <c r="H808" s="784"/>
    </row>
    <row r="809" spans="1:40" ht="30" customHeight="1">
      <c r="B809" s="226" t="s">
        <v>22</v>
      </c>
      <c r="C809" s="781">
        <v>0.72916666666666663</v>
      </c>
      <c r="D809" s="782"/>
      <c r="E809" s="781"/>
      <c r="F809" s="782"/>
      <c r="G809" s="783">
        <f t="shared" si="78"/>
        <v>0.72916666666666663</v>
      </c>
      <c r="H809" s="784"/>
    </row>
    <row r="810" spans="1:40" ht="15" customHeight="1">
      <c r="B810" s="254" t="s">
        <v>23</v>
      </c>
      <c r="C810" s="781">
        <v>2.8541666666666665</v>
      </c>
      <c r="D810" s="782"/>
      <c r="E810" s="781">
        <v>0.14583333333333334</v>
      </c>
      <c r="F810" s="782"/>
      <c r="G810" s="783">
        <f>C810+E810</f>
        <v>3</v>
      </c>
      <c r="H810" s="784"/>
    </row>
    <row r="811" spans="1:40" ht="15" customHeight="1" thickBot="1">
      <c r="B811" s="356" t="s">
        <v>415</v>
      </c>
      <c r="C811" s="781"/>
      <c r="D811" s="782"/>
      <c r="E811" s="781"/>
      <c r="F811" s="782"/>
      <c r="G811" s="783">
        <f>C811+E811</f>
        <v>0</v>
      </c>
      <c r="H811" s="784"/>
    </row>
    <row r="812" spans="1:40" ht="15" customHeight="1">
      <c r="B812" s="254" t="s">
        <v>414</v>
      </c>
      <c r="C812" s="781"/>
      <c r="D812" s="782"/>
      <c r="E812" s="781"/>
      <c r="F812" s="782"/>
      <c r="G812" s="783">
        <f>C812+E812</f>
        <v>0</v>
      </c>
      <c r="H812" s="784"/>
    </row>
    <row r="813" spans="1:40" ht="15" customHeight="1" thickBot="1">
      <c r="B813" s="356" t="s">
        <v>446</v>
      </c>
      <c r="C813" s="785"/>
      <c r="D813" s="786"/>
      <c r="E813" s="785"/>
      <c r="F813" s="786"/>
      <c r="G813" s="783">
        <f t="shared" si="78"/>
        <v>0</v>
      </c>
      <c r="H813" s="784"/>
    </row>
    <row r="814" spans="1:40" s="14" customFormat="1" ht="15" customHeight="1">
      <c r="A814" s="405"/>
      <c r="B814" s="418" t="s">
        <v>30</v>
      </c>
      <c r="C814" s="299"/>
      <c r="D814" s="299"/>
      <c r="E814" s="299"/>
      <c r="F814" s="299"/>
      <c r="G814" s="299"/>
      <c r="H814" s="299"/>
      <c r="AH814" s="208"/>
      <c r="AI814" s="208"/>
      <c r="AJ814" s="208"/>
      <c r="AK814" s="208"/>
      <c r="AL814" s="208"/>
      <c r="AM814" s="208"/>
      <c r="AN814" s="208"/>
    </row>
    <row r="815" spans="1:40" s="14" customFormat="1" ht="15" customHeight="1">
      <c r="A815" s="405"/>
      <c r="B815" s="419" t="s">
        <v>421</v>
      </c>
      <c r="C815" s="299"/>
      <c r="D815" s="299"/>
      <c r="E815" s="299"/>
      <c r="F815" s="299"/>
      <c r="G815" s="299"/>
      <c r="H815" s="299"/>
      <c r="AH815" s="208"/>
      <c r="AI815" s="208"/>
      <c r="AJ815" s="208"/>
      <c r="AK815" s="208"/>
      <c r="AL815" s="208"/>
      <c r="AM815" s="208"/>
      <c r="AN815" s="208"/>
    </row>
    <row r="816" spans="1:40" s="14" customFormat="1" ht="15" customHeight="1">
      <c r="A816" s="405"/>
      <c r="B816" s="397" t="s">
        <v>530</v>
      </c>
      <c r="C816" s="299"/>
      <c r="D816" s="299"/>
      <c r="E816" s="299"/>
      <c r="F816" s="299"/>
      <c r="G816" s="299"/>
      <c r="H816" s="299"/>
      <c r="AH816" s="208"/>
      <c r="AI816" s="208"/>
      <c r="AJ816" s="208"/>
      <c r="AK816" s="208"/>
      <c r="AL816" s="208"/>
      <c r="AM816" s="208"/>
      <c r="AN816" s="208"/>
    </row>
    <row r="817" spans="1:40" ht="9.9" customHeight="1">
      <c r="B817" s="357"/>
      <c r="C817" s="299"/>
      <c r="D817" s="299"/>
      <c r="E817" s="299"/>
      <c r="F817" s="299"/>
      <c r="G817" s="299"/>
      <c r="H817" s="299"/>
    </row>
    <row r="818" spans="1:40" ht="39.9" customHeight="1" thickBot="1">
      <c r="B818" s="767" t="s">
        <v>422</v>
      </c>
      <c r="C818" s="767"/>
      <c r="D818" s="767"/>
      <c r="E818" s="767"/>
      <c r="F818" s="767"/>
      <c r="G818" s="767"/>
      <c r="H818" s="767"/>
    </row>
    <row r="819" spans="1:40" ht="24.9" customHeight="1">
      <c r="B819" s="358" t="s">
        <v>503</v>
      </c>
      <c r="C819" s="787" t="s">
        <v>315</v>
      </c>
      <c r="D819" s="788"/>
      <c r="E819" s="299"/>
      <c r="F819" s="299"/>
      <c r="G819" s="299"/>
      <c r="H819" s="299"/>
    </row>
    <row r="820" spans="1:40" ht="15" customHeight="1">
      <c r="B820" s="254" t="s">
        <v>499</v>
      </c>
      <c r="C820" s="679"/>
      <c r="D820" s="680"/>
      <c r="E820" s="299"/>
      <c r="F820" s="299"/>
      <c r="G820" s="299"/>
      <c r="H820" s="299"/>
    </row>
    <row r="821" spans="1:40" ht="15" customHeight="1">
      <c r="B821" s="254" t="s">
        <v>500</v>
      </c>
      <c r="C821" s="679">
        <v>47039</v>
      </c>
      <c r="D821" s="680"/>
      <c r="E821" s="299"/>
      <c r="F821" s="299"/>
      <c r="G821" s="299"/>
      <c r="H821" s="299"/>
    </row>
    <row r="822" spans="1:40" ht="21" customHeight="1" thickBot="1">
      <c r="B822" s="255" t="s">
        <v>26</v>
      </c>
      <c r="C822" s="800">
        <f>SUM(C820:D821)</f>
        <v>47039</v>
      </c>
      <c r="D822" s="801"/>
      <c r="E822" s="299"/>
      <c r="F822" s="299"/>
      <c r="G822" s="299"/>
      <c r="H822" s="299"/>
    </row>
    <row r="823" spans="1:40" s="14" customFormat="1" ht="15" customHeight="1">
      <c r="A823" s="405"/>
      <c r="B823" s="418" t="s">
        <v>30</v>
      </c>
      <c r="C823" s="299"/>
      <c r="D823" s="299"/>
      <c r="E823" s="299"/>
      <c r="F823" s="299"/>
      <c r="G823" s="299"/>
      <c r="H823" s="299"/>
      <c r="AH823" s="208"/>
      <c r="AI823" s="208"/>
      <c r="AJ823" s="208"/>
      <c r="AK823" s="208"/>
      <c r="AL823" s="208"/>
      <c r="AM823" s="208"/>
      <c r="AN823" s="208"/>
    </row>
    <row r="824" spans="1:40" s="392" customFormat="1" ht="15" customHeight="1">
      <c r="A824" s="406"/>
      <c r="B824" s="420" t="s">
        <v>506</v>
      </c>
      <c r="C824" s="391"/>
      <c r="D824" s="391"/>
      <c r="E824" s="391"/>
      <c r="F824" s="391"/>
      <c r="G824" s="391"/>
      <c r="H824" s="391"/>
    </row>
    <row r="825" spans="1:40" s="392" customFormat="1" ht="15" customHeight="1">
      <c r="A825" s="406"/>
      <c r="B825" s="420" t="s">
        <v>501</v>
      </c>
      <c r="C825" s="391"/>
      <c r="D825" s="391"/>
      <c r="E825" s="391"/>
      <c r="F825" s="391"/>
      <c r="G825" s="391"/>
      <c r="H825" s="391"/>
    </row>
    <row r="826" spans="1:40" ht="39.9" customHeight="1" thickBot="1">
      <c r="B826" s="767" t="s">
        <v>423</v>
      </c>
      <c r="C826" s="767"/>
      <c r="D826" s="767"/>
      <c r="E826" s="767"/>
      <c r="F826" s="767"/>
      <c r="G826" s="767"/>
      <c r="H826" s="767"/>
    </row>
    <row r="827" spans="1:40" ht="24.9" customHeight="1">
      <c r="B827" s="802" t="s">
        <v>424</v>
      </c>
      <c r="C827" s="803"/>
      <c r="D827" s="803"/>
      <c r="E827" s="803"/>
      <c r="F827" s="804" t="s">
        <v>374</v>
      </c>
      <c r="G827" s="805"/>
    </row>
    <row r="828" spans="1:40" ht="15" customHeight="1">
      <c r="B828" s="789" t="s">
        <v>425</v>
      </c>
      <c r="C828" s="790"/>
      <c r="D828" s="790"/>
      <c r="E828" s="790"/>
      <c r="F828" s="791">
        <v>55</v>
      </c>
      <c r="G828" s="792"/>
      <c r="I828" s="154"/>
      <c r="J828" s="154"/>
      <c r="K828" s="154"/>
      <c r="L828" s="154"/>
      <c r="M828" s="154"/>
      <c r="N828" s="204"/>
    </row>
    <row r="829" spans="1:40" ht="15" customHeight="1">
      <c r="B829" s="789" t="s">
        <v>426</v>
      </c>
      <c r="C829" s="790"/>
      <c r="D829" s="790"/>
      <c r="E829" s="790"/>
      <c r="F829" s="791"/>
      <c r="G829" s="792"/>
    </row>
    <row r="830" spans="1:40" ht="15" customHeight="1" thickBot="1">
      <c r="B830" s="793" t="s">
        <v>427</v>
      </c>
      <c r="C830" s="794"/>
      <c r="D830" s="794"/>
      <c r="E830" s="794"/>
      <c r="F830" s="795"/>
      <c r="G830" s="796"/>
    </row>
    <row r="831" spans="1:40" ht="9.9" customHeight="1">
      <c r="B831" s="797"/>
      <c r="C831" s="798"/>
    </row>
    <row r="832" spans="1:40" ht="39.9" customHeight="1" thickBot="1">
      <c r="B832" s="799" t="s">
        <v>428</v>
      </c>
      <c r="C832" s="799"/>
      <c r="D832" s="799"/>
      <c r="E832" s="799"/>
      <c r="F832" s="799"/>
      <c r="G832" s="799"/>
      <c r="H832" s="799"/>
    </row>
    <row r="833" spans="2:40" ht="24.9" customHeight="1">
      <c r="B833" s="811" t="s">
        <v>429</v>
      </c>
      <c r="C833" s="812"/>
      <c r="D833" s="812"/>
      <c r="E833" s="812"/>
      <c r="F833" s="813" t="s">
        <v>374</v>
      </c>
      <c r="G833" s="750"/>
    </row>
    <row r="834" spans="2:40" ht="15" customHeight="1">
      <c r="B834" s="751" t="s">
        <v>430</v>
      </c>
      <c r="C834" s="733"/>
      <c r="D834" s="733"/>
      <c r="E834" s="733"/>
      <c r="F834" s="806"/>
      <c r="G834" s="735"/>
    </row>
    <row r="835" spans="2:40" ht="15" customHeight="1">
      <c r="B835" s="751" t="s">
        <v>431</v>
      </c>
      <c r="C835" s="733"/>
      <c r="D835" s="733"/>
      <c r="E835" s="733"/>
      <c r="F835" s="806"/>
      <c r="G835" s="735"/>
    </row>
    <row r="836" spans="2:40" ht="15" customHeight="1">
      <c r="B836" s="751" t="s">
        <v>432</v>
      </c>
      <c r="C836" s="733"/>
      <c r="D836" s="733"/>
      <c r="E836" s="733"/>
      <c r="F836" s="806"/>
      <c r="G836" s="735"/>
    </row>
    <row r="837" spans="2:40" ht="15" customHeight="1">
      <c r="B837" s="751" t="s">
        <v>433</v>
      </c>
      <c r="C837" s="733"/>
      <c r="D837" s="733"/>
      <c r="E837" s="733"/>
      <c r="F837" s="807">
        <f>SUM(F838:G844)</f>
        <v>0</v>
      </c>
      <c r="G837" s="808"/>
    </row>
    <row r="838" spans="2:40" ht="15" customHeight="1">
      <c r="B838" s="809" t="s">
        <v>434</v>
      </c>
      <c r="C838" s="810"/>
      <c r="D838" s="810"/>
      <c r="E838" s="810"/>
      <c r="F838" s="806"/>
      <c r="G838" s="735"/>
    </row>
    <row r="839" spans="2:40" ht="15" customHeight="1">
      <c r="B839" s="809" t="s">
        <v>435</v>
      </c>
      <c r="C839" s="810"/>
      <c r="D839" s="810"/>
      <c r="E839" s="810"/>
      <c r="F839" s="806"/>
      <c r="G839" s="735"/>
    </row>
    <row r="840" spans="2:40" ht="15" customHeight="1">
      <c r="B840" s="809" t="s">
        <v>436</v>
      </c>
      <c r="C840" s="810"/>
      <c r="D840" s="810"/>
      <c r="E840" s="810"/>
      <c r="F840" s="806"/>
      <c r="G840" s="735"/>
    </row>
    <row r="841" spans="2:40" ht="15" customHeight="1">
      <c r="B841" s="809" t="s">
        <v>437</v>
      </c>
      <c r="C841" s="810"/>
      <c r="D841" s="810"/>
      <c r="E841" s="810"/>
      <c r="F841" s="806"/>
      <c r="G841" s="735"/>
    </row>
    <row r="842" spans="2:40" ht="15" customHeight="1">
      <c r="B842" s="809" t="s">
        <v>438</v>
      </c>
      <c r="C842" s="810"/>
      <c r="D842" s="810"/>
      <c r="E842" s="810"/>
      <c r="F842" s="806"/>
      <c r="G842" s="735"/>
    </row>
    <row r="843" spans="2:40" ht="15" customHeight="1">
      <c r="B843" s="809" t="s">
        <v>439</v>
      </c>
      <c r="C843" s="810"/>
      <c r="D843" s="810"/>
      <c r="E843" s="810"/>
      <c r="F843" s="806"/>
      <c r="G843" s="735"/>
    </row>
    <row r="844" spans="2:40" ht="15" customHeight="1" thickBot="1">
      <c r="B844" s="814" t="s">
        <v>440</v>
      </c>
      <c r="C844" s="815"/>
      <c r="D844" s="815"/>
      <c r="E844" s="815"/>
      <c r="F844" s="816"/>
      <c r="G844" s="817"/>
    </row>
    <row r="845" spans="2:40" s="14" customFormat="1" ht="15" customHeight="1">
      <c r="B845" s="418" t="s">
        <v>30</v>
      </c>
      <c r="C845" s="404"/>
      <c r="AH845" s="208"/>
      <c r="AI845" s="208"/>
      <c r="AJ845" s="208"/>
      <c r="AK845" s="208"/>
      <c r="AL845" s="208"/>
      <c r="AM845" s="208"/>
      <c r="AN845" s="208"/>
    </row>
    <row r="846" spans="2:40" s="14" customFormat="1" ht="15" customHeight="1">
      <c r="B846" s="404" t="s">
        <v>441</v>
      </c>
      <c r="C846" s="404"/>
      <c r="AH846" s="208"/>
      <c r="AI846" s="208"/>
      <c r="AJ846" s="208"/>
      <c r="AK846" s="208"/>
      <c r="AL846" s="208"/>
      <c r="AM846" s="208"/>
      <c r="AN846" s="208"/>
    </row>
    <row r="847" spans="2:40" s="14" customFormat="1" ht="15" customHeight="1">
      <c r="B847" s="404" t="s">
        <v>442</v>
      </c>
      <c r="C847" s="404"/>
      <c r="AH847" s="208"/>
      <c r="AI847" s="208"/>
      <c r="AJ847" s="208"/>
      <c r="AK847" s="208"/>
      <c r="AL847" s="208"/>
      <c r="AM847" s="208"/>
      <c r="AN847" s="208"/>
    </row>
  </sheetData>
  <sheetProtection algorithmName="SHA-512" hashValue="MhBNH8VlWqDIokoIhszao2x0qPeF7L8LMDvmrCeSRUiJj4ewDFlUxZT+BGwAiOZ9ii1wU0Tgn1nerq5IWC/jBw==" saltValue="TmY/GVG2SxBxdfyhnoKCTg==" spinCount="100000" sheet="1" objects="1" scenarios="1" selectLockedCells="1"/>
  <mergeCells count="798">
    <mergeCell ref="B595:K595"/>
    <mergeCell ref="B596:K596"/>
    <mergeCell ref="B603:I603"/>
    <mergeCell ref="B625:M625"/>
    <mergeCell ref="B755:I755"/>
    <mergeCell ref="B180:K180"/>
    <mergeCell ref="B181:J181"/>
    <mergeCell ref="B222:P222"/>
    <mergeCell ref="B246:P246"/>
    <mergeCell ref="B267:P267"/>
    <mergeCell ref="B289:C289"/>
    <mergeCell ref="E419:L419"/>
    <mergeCell ref="E433:L433"/>
    <mergeCell ref="E447:L447"/>
    <mergeCell ref="E461:L461"/>
    <mergeCell ref="E475:L475"/>
    <mergeCell ref="E489:L489"/>
    <mergeCell ref="E503:L503"/>
    <mergeCell ref="E517:L517"/>
    <mergeCell ref="E531:L531"/>
    <mergeCell ref="E462:L462"/>
    <mergeCell ref="E490:L490"/>
    <mergeCell ref="B495:L495"/>
    <mergeCell ref="E504:L504"/>
    <mergeCell ref="B509:L509"/>
    <mergeCell ref="C510:D510"/>
    <mergeCell ref="E510:L510"/>
    <mergeCell ref="C511:D511"/>
    <mergeCell ref="E511:L512"/>
    <mergeCell ref="E513:L513"/>
    <mergeCell ref="C496:D496"/>
    <mergeCell ref="E496:L496"/>
    <mergeCell ref="C497:D497"/>
    <mergeCell ref="E497:L498"/>
    <mergeCell ref="E499:L499"/>
    <mergeCell ref="E500:L500"/>
    <mergeCell ref="E501:L501"/>
    <mergeCell ref="E502:L502"/>
    <mergeCell ref="B397:L397"/>
    <mergeCell ref="C394:L394"/>
    <mergeCell ref="E388:L388"/>
    <mergeCell ref="E387:L387"/>
    <mergeCell ref="E384:L384"/>
    <mergeCell ref="C384:D384"/>
    <mergeCell ref="E385:L386"/>
    <mergeCell ref="E389:L389"/>
    <mergeCell ref="E390:L390"/>
    <mergeCell ref="E391:L391"/>
    <mergeCell ref="C398:D398"/>
    <mergeCell ref="C399:D399"/>
    <mergeCell ref="E399:L400"/>
    <mergeCell ref="E401:L401"/>
    <mergeCell ref="E402:L402"/>
    <mergeCell ref="E403:L403"/>
    <mergeCell ref="E404:L404"/>
    <mergeCell ref="E406:L406"/>
    <mergeCell ref="E398:L398"/>
    <mergeCell ref="E405:L405"/>
    <mergeCell ref="W291:W295"/>
    <mergeCell ref="K292:L292"/>
    <mergeCell ref="S292:T292"/>
    <mergeCell ref="U292:U295"/>
    <mergeCell ref="V292:V295"/>
    <mergeCell ref="I293:J293"/>
    <mergeCell ref="K293:T293"/>
    <mergeCell ref="S294:T294"/>
    <mergeCell ref="E392:L392"/>
    <mergeCell ref="B313:W313"/>
    <mergeCell ref="V333:W333"/>
    <mergeCell ref="P323:T323"/>
    <mergeCell ref="B341:B342"/>
    <mergeCell ref="C341:D341"/>
    <mergeCell ref="E341:F341"/>
    <mergeCell ref="G341:H341"/>
    <mergeCell ref="I341:I342"/>
    <mergeCell ref="B340:I340"/>
    <mergeCell ref="B318:O318"/>
    <mergeCell ref="B319:B320"/>
    <mergeCell ref="C319:D319"/>
    <mergeCell ref="E319:F319"/>
    <mergeCell ref="G319:H319"/>
    <mergeCell ref="I319:J319"/>
    <mergeCell ref="B842:E842"/>
    <mergeCell ref="F842:G842"/>
    <mergeCell ref="B843:E843"/>
    <mergeCell ref="F843:G843"/>
    <mergeCell ref="B844:E844"/>
    <mergeCell ref="F844:G844"/>
    <mergeCell ref="B839:E839"/>
    <mergeCell ref="F839:G839"/>
    <mergeCell ref="B840:E840"/>
    <mergeCell ref="F840:G840"/>
    <mergeCell ref="B841:E841"/>
    <mergeCell ref="F841:G841"/>
    <mergeCell ref="B836:E836"/>
    <mergeCell ref="F836:G836"/>
    <mergeCell ref="B837:E837"/>
    <mergeCell ref="F837:G837"/>
    <mergeCell ref="B838:E838"/>
    <mergeCell ref="F838:G838"/>
    <mergeCell ref="B833:E833"/>
    <mergeCell ref="F833:G833"/>
    <mergeCell ref="B834:E834"/>
    <mergeCell ref="F834:G834"/>
    <mergeCell ref="B835:E835"/>
    <mergeCell ref="F835:G835"/>
    <mergeCell ref="B829:E829"/>
    <mergeCell ref="F829:G829"/>
    <mergeCell ref="B830:E830"/>
    <mergeCell ref="F830:G830"/>
    <mergeCell ref="B831:C831"/>
    <mergeCell ref="B832:H832"/>
    <mergeCell ref="C821:D821"/>
    <mergeCell ref="C822:D822"/>
    <mergeCell ref="B826:H826"/>
    <mergeCell ref="B827:E827"/>
    <mergeCell ref="F827:G827"/>
    <mergeCell ref="B828:E828"/>
    <mergeCell ref="F828:G828"/>
    <mergeCell ref="C813:D813"/>
    <mergeCell ref="E813:F813"/>
    <mergeCell ref="G813:H813"/>
    <mergeCell ref="B818:H818"/>
    <mergeCell ref="C819:D819"/>
    <mergeCell ref="C820:D820"/>
    <mergeCell ref="C810:D810"/>
    <mergeCell ref="E810:F810"/>
    <mergeCell ref="G810:H810"/>
    <mergeCell ref="C811:D811"/>
    <mergeCell ref="E811:F811"/>
    <mergeCell ref="G811:H811"/>
    <mergeCell ref="E812:F812"/>
    <mergeCell ref="G812:H812"/>
    <mergeCell ref="C812:D812"/>
    <mergeCell ref="C808:D808"/>
    <mergeCell ref="E808:F808"/>
    <mergeCell ref="G808:H808"/>
    <mergeCell ref="C809:D809"/>
    <mergeCell ref="E809:F809"/>
    <mergeCell ref="G809:H809"/>
    <mergeCell ref="C806:D806"/>
    <mergeCell ref="E806:F806"/>
    <mergeCell ref="G806:H806"/>
    <mergeCell ref="C807:D807"/>
    <mergeCell ref="E807:F807"/>
    <mergeCell ref="G807:H807"/>
    <mergeCell ref="C804:D804"/>
    <mergeCell ref="E804:F804"/>
    <mergeCell ref="G804:H804"/>
    <mergeCell ref="C805:D805"/>
    <mergeCell ref="E805:F805"/>
    <mergeCell ref="G805:H805"/>
    <mergeCell ref="C802:D802"/>
    <mergeCell ref="E802:F802"/>
    <mergeCell ref="G802:H802"/>
    <mergeCell ref="C803:D803"/>
    <mergeCell ref="E803:F803"/>
    <mergeCell ref="G803:H803"/>
    <mergeCell ref="B778:H778"/>
    <mergeCell ref="E779:F779"/>
    <mergeCell ref="C794:E794"/>
    <mergeCell ref="B800:H800"/>
    <mergeCell ref="C801:D801"/>
    <mergeCell ref="E801:F801"/>
    <mergeCell ref="G801:H801"/>
    <mergeCell ref="B759:E759"/>
    <mergeCell ref="F759:G759"/>
    <mergeCell ref="B760:E760"/>
    <mergeCell ref="F760:G760"/>
    <mergeCell ref="B767:H767"/>
    <mergeCell ref="B776:K776"/>
    <mergeCell ref="B756:E756"/>
    <mergeCell ref="F756:G756"/>
    <mergeCell ref="B757:E757"/>
    <mergeCell ref="F757:G757"/>
    <mergeCell ref="B758:E758"/>
    <mergeCell ref="F758:G758"/>
    <mergeCell ref="B750:H750"/>
    <mergeCell ref="B751:D751"/>
    <mergeCell ref="E751:F751"/>
    <mergeCell ref="B752:D752"/>
    <mergeCell ref="E752:F752"/>
    <mergeCell ref="B753:D753"/>
    <mergeCell ref="E753:F753"/>
    <mergeCell ref="B744:D744"/>
    <mergeCell ref="E744:F744"/>
    <mergeCell ref="B745:D745"/>
    <mergeCell ref="E745:F745"/>
    <mergeCell ref="B746:D746"/>
    <mergeCell ref="E746:F746"/>
    <mergeCell ref="B740:H740"/>
    <mergeCell ref="B741:D741"/>
    <mergeCell ref="E741:F741"/>
    <mergeCell ref="B742:D742"/>
    <mergeCell ref="E742:F742"/>
    <mergeCell ref="B743:D743"/>
    <mergeCell ref="E743:F743"/>
    <mergeCell ref="B736:C736"/>
    <mergeCell ref="D736:E736"/>
    <mergeCell ref="B737:C737"/>
    <mergeCell ref="D737:E737"/>
    <mergeCell ref="B738:C738"/>
    <mergeCell ref="D738:E738"/>
    <mergeCell ref="B727:C727"/>
    <mergeCell ref="D727:E727"/>
    <mergeCell ref="F727:G727"/>
    <mergeCell ref="B735:C735"/>
    <mergeCell ref="D735:E735"/>
    <mergeCell ref="B734:H734"/>
    <mergeCell ref="B725:C725"/>
    <mergeCell ref="D725:E725"/>
    <mergeCell ref="F725:G725"/>
    <mergeCell ref="B726:C726"/>
    <mergeCell ref="D726:E726"/>
    <mergeCell ref="F726:G726"/>
    <mergeCell ref="B723:C723"/>
    <mergeCell ref="D723:E723"/>
    <mergeCell ref="F723:G723"/>
    <mergeCell ref="B724:C724"/>
    <mergeCell ref="D724:E724"/>
    <mergeCell ref="F724:G724"/>
    <mergeCell ref="B721:C721"/>
    <mergeCell ref="D721:E721"/>
    <mergeCell ref="F721:G721"/>
    <mergeCell ref="B722:C722"/>
    <mergeCell ref="D722:E722"/>
    <mergeCell ref="F722:G722"/>
    <mergeCell ref="C712:H712"/>
    <mergeCell ref="C713:H713"/>
    <mergeCell ref="C714:H714"/>
    <mergeCell ref="C715:H715"/>
    <mergeCell ref="B719:H719"/>
    <mergeCell ref="B720:C720"/>
    <mergeCell ref="D720:E720"/>
    <mergeCell ref="F720:G720"/>
    <mergeCell ref="C706:H706"/>
    <mergeCell ref="C707:H707"/>
    <mergeCell ref="C708:H708"/>
    <mergeCell ref="C709:H709"/>
    <mergeCell ref="C710:H710"/>
    <mergeCell ref="C711:H711"/>
    <mergeCell ref="B702:H702"/>
    <mergeCell ref="I702:I703"/>
    <mergeCell ref="J702:J703"/>
    <mergeCell ref="C703:H703"/>
    <mergeCell ref="C704:H704"/>
    <mergeCell ref="C705:H705"/>
    <mergeCell ref="B695:C695"/>
    <mergeCell ref="B696:C696"/>
    <mergeCell ref="B697:C697"/>
    <mergeCell ref="B698:C698"/>
    <mergeCell ref="B699:C699"/>
    <mergeCell ref="B701:J701"/>
    <mergeCell ref="B682:B683"/>
    <mergeCell ref="B684:B685"/>
    <mergeCell ref="B692:C692"/>
    <mergeCell ref="B693:C693"/>
    <mergeCell ref="B694:C694"/>
    <mergeCell ref="B691:H691"/>
    <mergeCell ref="B675:O675"/>
    <mergeCell ref="B676:C677"/>
    <mergeCell ref="D676:I676"/>
    <mergeCell ref="J676:O676"/>
    <mergeCell ref="B678:B679"/>
    <mergeCell ref="B680:B681"/>
    <mergeCell ref="C668:D668"/>
    <mergeCell ref="C669:D669"/>
    <mergeCell ref="C670:D670"/>
    <mergeCell ref="C671:D671"/>
    <mergeCell ref="C672:D672"/>
    <mergeCell ref="C673:D673"/>
    <mergeCell ref="C661:D661"/>
    <mergeCell ref="C662:D662"/>
    <mergeCell ref="B664:G664"/>
    <mergeCell ref="C665:D665"/>
    <mergeCell ref="C666:D666"/>
    <mergeCell ref="C667:D667"/>
    <mergeCell ref="C655:D655"/>
    <mergeCell ref="C656:D656"/>
    <mergeCell ref="C657:D657"/>
    <mergeCell ref="C658:D658"/>
    <mergeCell ref="C659:D659"/>
    <mergeCell ref="C660:D660"/>
    <mergeCell ref="B649:G649"/>
    <mergeCell ref="C650:D650"/>
    <mergeCell ref="C651:D651"/>
    <mergeCell ref="C652:D652"/>
    <mergeCell ref="C653:D653"/>
    <mergeCell ref="C654:D654"/>
    <mergeCell ref="C638:D638"/>
    <mergeCell ref="C639:D639"/>
    <mergeCell ref="C640:D640"/>
    <mergeCell ref="C641:D641"/>
    <mergeCell ref="C642:D642"/>
    <mergeCell ref="C643:D643"/>
    <mergeCell ref="C634:D634"/>
    <mergeCell ref="C635:D635"/>
    <mergeCell ref="C636:D636"/>
    <mergeCell ref="C637:D637"/>
    <mergeCell ref="C621:D621"/>
    <mergeCell ref="B627:G627"/>
    <mergeCell ref="C628:D628"/>
    <mergeCell ref="C629:D629"/>
    <mergeCell ref="C630:D630"/>
    <mergeCell ref="C631:D631"/>
    <mergeCell ref="C620:D620"/>
    <mergeCell ref="C607:D607"/>
    <mergeCell ref="E607:F607"/>
    <mergeCell ref="C608:D608"/>
    <mergeCell ref="E608:F608"/>
    <mergeCell ref="B613:G613"/>
    <mergeCell ref="C614:D614"/>
    <mergeCell ref="C632:D632"/>
    <mergeCell ref="C633:D633"/>
    <mergeCell ref="C618:D618"/>
    <mergeCell ref="C619:D619"/>
    <mergeCell ref="B567:L567"/>
    <mergeCell ref="B565:E565"/>
    <mergeCell ref="B566:E566"/>
    <mergeCell ref="C469:D469"/>
    <mergeCell ref="E472:L472"/>
    <mergeCell ref="E473:L473"/>
    <mergeCell ref="E474:L474"/>
    <mergeCell ref="E476:L476"/>
    <mergeCell ref="B467:L467"/>
    <mergeCell ref="C468:D468"/>
    <mergeCell ref="E468:L468"/>
    <mergeCell ref="E469:L470"/>
    <mergeCell ref="E471:L471"/>
    <mergeCell ref="B481:L481"/>
    <mergeCell ref="C482:D482"/>
    <mergeCell ref="E482:L482"/>
    <mergeCell ref="C483:D483"/>
    <mergeCell ref="E483:L484"/>
    <mergeCell ref="E545:L545"/>
    <mergeCell ref="E559:L559"/>
    <mergeCell ref="E485:L485"/>
    <mergeCell ref="E486:L486"/>
    <mergeCell ref="E487:L487"/>
    <mergeCell ref="E488:L488"/>
    <mergeCell ref="C455:D455"/>
    <mergeCell ref="E455:L456"/>
    <mergeCell ref="E457:L457"/>
    <mergeCell ref="E459:L459"/>
    <mergeCell ref="E460:L460"/>
    <mergeCell ref="E448:L448"/>
    <mergeCell ref="B453:L453"/>
    <mergeCell ref="C454:D454"/>
    <mergeCell ref="E454:L454"/>
    <mergeCell ref="E458:L458"/>
    <mergeCell ref="C441:D441"/>
    <mergeCell ref="E441:L442"/>
    <mergeCell ref="E443:L443"/>
    <mergeCell ref="E445:L445"/>
    <mergeCell ref="E446:L446"/>
    <mergeCell ref="E434:L434"/>
    <mergeCell ref="B439:L439"/>
    <mergeCell ref="C440:D440"/>
    <mergeCell ref="E440:L440"/>
    <mergeCell ref="E444:L444"/>
    <mergeCell ref="C427:D427"/>
    <mergeCell ref="E427:L428"/>
    <mergeCell ref="E429:L429"/>
    <mergeCell ref="E431:L431"/>
    <mergeCell ref="E432:L432"/>
    <mergeCell ref="E420:L420"/>
    <mergeCell ref="B425:L425"/>
    <mergeCell ref="C426:D426"/>
    <mergeCell ref="E426:L426"/>
    <mergeCell ref="E430:L430"/>
    <mergeCell ref="C413:D413"/>
    <mergeCell ref="E413:L414"/>
    <mergeCell ref="E415:L415"/>
    <mergeCell ref="E417:L417"/>
    <mergeCell ref="E418:L418"/>
    <mergeCell ref="B411:L411"/>
    <mergeCell ref="C412:D412"/>
    <mergeCell ref="E412:L412"/>
    <mergeCell ref="E416:L416"/>
    <mergeCell ref="AO377:AQ377"/>
    <mergeCell ref="B383:L383"/>
    <mergeCell ref="C385:D385"/>
    <mergeCell ref="B382:L382"/>
    <mergeCell ref="AO370:AQ370"/>
    <mergeCell ref="AO371:AQ371"/>
    <mergeCell ref="AO372:AQ372"/>
    <mergeCell ref="AO373:AQ373"/>
    <mergeCell ref="AO374:AQ374"/>
    <mergeCell ref="AS363:AS364"/>
    <mergeCell ref="AO365:AQ365"/>
    <mergeCell ref="Q363:R363"/>
    <mergeCell ref="S363:T363"/>
    <mergeCell ref="U363:V363"/>
    <mergeCell ref="W363:X363"/>
    <mergeCell ref="Y363:Z363"/>
    <mergeCell ref="AA363:AB363"/>
    <mergeCell ref="AO376:AQ376"/>
    <mergeCell ref="AO367:AQ367"/>
    <mergeCell ref="AO360:AR362"/>
    <mergeCell ref="B362:AE362"/>
    <mergeCell ref="B363:B364"/>
    <mergeCell ref="C363:D363"/>
    <mergeCell ref="E363:F363"/>
    <mergeCell ref="G363:H363"/>
    <mergeCell ref="I363:J363"/>
    <mergeCell ref="K363:L363"/>
    <mergeCell ref="M363:N363"/>
    <mergeCell ref="O363:P363"/>
    <mergeCell ref="AR363:AR364"/>
    <mergeCell ref="AC363:AD363"/>
    <mergeCell ref="AE363:AE364"/>
    <mergeCell ref="AO363:AQ364"/>
    <mergeCell ref="K319:L319"/>
    <mergeCell ref="M319:N319"/>
    <mergeCell ref="O319:O320"/>
    <mergeCell ref="B290:R290"/>
    <mergeCell ref="S290:U290"/>
    <mergeCell ref="B291:B295"/>
    <mergeCell ref="C294:D294"/>
    <mergeCell ref="E294:F294"/>
    <mergeCell ref="G294:H294"/>
    <mergeCell ref="I294:J294"/>
    <mergeCell ref="K294:L294"/>
    <mergeCell ref="M294:N294"/>
    <mergeCell ref="O294:P294"/>
    <mergeCell ref="Q294:R294"/>
    <mergeCell ref="M292:N292"/>
    <mergeCell ref="O292:P292"/>
    <mergeCell ref="Q292:R292"/>
    <mergeCell ref="C291:J292"/>
    <mergeCell ref="K291:T291"/>
    <mergeCell ref="U291:V291"/>
    <mergeCell ref="B269:P269"/>
    <mergeCell ref="Q269:S269"/>
    <mergeCell ref="B270:B271"/>
    <mergeCell ref="C270:D270"/>
    <mergeCell ref="E270:F270"/>
    <mergeCell ref="G270:H270"/>
    <mergeCell ref="I270:J270"/>
    <mergeCell ref="K270:L270"/>
    <mergeCell ref="M270:N270"/>
    <mergeCell ref="O270:P270"/>
    <mergeCell ref="Q270:R270"/>
    <mergeCell ref="S270:S271"/>
    <mergeCell ref="AO257:AQ257"/>
    <mergeCell ref="AO258:AQ258"/>
    <mergeCell ref="AO259:AQ259"/>
    <mergeCell ref="AO260:AQ260"/>
    <mergeCell ref="AO262:AQ262"/>
    <mergeCell ref="AO263:AQ263"/>
    <mergeCell ref="AV249:AV250"/>
    <mergeCell ref="AW249:AW250"/>
    <mergeCell ref="AX249:AX250"/>
    <mergeCell ref="AO251:AQ251"/>
    <mergeCell ref="AO253:AQ253"/>
    <mergeCell ref="AO256:AQ256"/>
    <mergeCell ref="O249:O250"/>
    <mergeCell ref="AO249:AQ250"/>
    <mergeCell ref="AR249:AR250"/>
    <mergeCell ref="AS249:AS250"/>
    <mergeCell ref="AT249:AT250"/>
    <mergeCell ref="AU249:AU250"/>
    <mergeCell ref="AN245:AY247"/>
    <mergeCell ref="B248:O248"/>
    <mergeCell ref="AO248:AX248"/>
    <mergeCell ref="B249:B250"/>
    <mergeCell ref="C249:D249"/>
    <mergeCell ref="E249:F249"/>
    <mergeCell ref="G249:H249"/>
    <mergeCell ref="I249:J249"/>
    <mergeCell ref="K249:L249"/>
    <mergeCell ref="M249:N249"/>
    <mergeCell ref="AO216:AQ216"/>
    <mergeCell ref="AO218:AQ218"/>
    <mergeCell ref="AO219:AQ219"/>
    <mergeCell ref="B224:J224"/>
    <mergeCell ref="AR205:AR206"/>
    <mergeCell ref="AS205:AS206"/>
    <mergeCell ref="AO207:AQ207"/>
    <mergeCell ref="AO209:AQ209"/>
    <mergeCell ref="AO212:AQ212"/>
    <mergeCell ref="AO213:AQ213"/>
    <mergeCell ref="Y205:Z205"/>
    <mergeCell ref="AA205:AB205"/>
    <mergeCell ref="AC205:AD205"/>
    <mergeCell ref="AE205:AF205"/>
    <mergeCell ref="AG205:AG206"/>
    <mergeCell ref="AO205:AQ206"/>
    <mergeCell ref="M205:N205"/>
    <mergeCell ref="O205:P205"/>
    <mergeCell ref="Q205:R205"/>
    <mergeCell ref="S205:T205"/>
    <mergeCell ref="U205:V205"/>
    <mergeCell ref="W205:X205"/>
    <mergeCell ref="AO195:AQ195"/>
    <mergeCell ref="AO196:AQ196"/>
    <mergeCell ref="AO198:AQ198"/>
    <mergeCell ref="AO199:AQ199"/>
    <mergeCell ref="AM202:AU203"/>
    <mergeCell ref="B204:AG204"/>
    <mergeCell ref="AN204:AT204"/>
    <mergeCell ref="AO214:AQ214"/>
    <mergeCell ref="AO215:AQ215"/>
    <mergeCell ref="AO187:AQ187"/>
    <mergeCell ref="AO189:AQ189"/>
    <mergeCell ref="AO192:AQ192"/>
    <mergeCell ref="AO193:AQ193"/>
    <mergeCell ref="AO194:AQ194"/>
    <mergeCell ref="W185:X185"/>
    <mergeCell ref="Y185:Z185"/>
    <mergeCell ref="AA185:AA186"/>
    <mergeCell ref="AO185:AQ186"/>
    <mergeCell ref="M185:N185"/>
    <mergeCell ref="O185:P185"/>
    <mergeCell ref="Q185:R185"/>
    <mergeCell ref="S185:T185"/>
    <mergeCell ref="U185:V185"/>
    <mergeCell ref="AO170:AQ170"/>
    <mergeCell ref="AO172:AQ172"/>
    <mergeCell ref="AM182:AU183"/>
    <mergeCell ref="B184:AA184"/>
    <mergeCell ref="AN184:AT184"/>
    <mergeCell ref="B185:B186"/>
    <mergeCell ref="C185:D185"/>
    <mergeCell ref="E185:F185"/>
    <mergeCell ref="G185:H185"/>
    <mergeCell ref="I185:J185"/>
    <mergeCell ref="AT185:AT186"/>
    <mergeCell ref="AR185:AR186"/>
    <mergeCell ref="AS185:AS186"/>
    <mergeCell ref="AO161:AQ161"/>
    <mergeCell ref="AO163:AQ163"/>
    <mergeCell ref="AO166:AQ166"/>
    <mergeCell ref="AO167:AQ167"/>
    <mergeCell ref="AO168:AQ168"/>
    <mergeCell ref="AO169:AQ169"/>
    <mergeCell ref="K159:L159"/>
    <mergeCell ref="M159:N159"/>
    <mergeCell ref="O159:P159"/>
    <mergeCell ref="Q159:R159"/>
    <mergeCell ref="S159:S160"/>
    <mergeCell ref="AO159:AQ159"/>
    <mergeCell ref="AO160:AQ160"/>
    <mergeCell ref="Y148:Z148"/>
    <mergeCell ref="AA148:AB148"/>
    <mergeCell ref="AC148:AC149"/>
    <mergeCell ref="B158:S158"/>
    <mergeCell ref="AM158:AV158"/>
    <mergeCell ref="B159:B160"/>
    <mergeCell ref="C159:D159"/>
    <mergeCell ref="E159:F159"/>
    <mergeCell ref="G159:H159"/>
    <mergeCell ref="I159:J159"/>
    <mergeCell ref="M148:N148"/>
    <mergeCell ref="O148:P148"/>
    <mergeCell ref="Q148:R148"/>
    <mergeCell ref="S148:T148"/>
    <mergeCell ref="U148:V148"/>
    <mergeCell ref="W148:X148"/>
    <mergeCell ref="B148:B149"/>
    <mergeCell ref="C148:D148"/>
    <mergeCell ref="E148:F148"/>
    <mergeCell ref="G148:H148"/>
    <mergeCell ref="I148:J148"/>
    <mergeCell ref="K148:L148"/>
    <mergeCell ref="S132:T132"/>
    <mergeCell ref="U132:V132"/>
    <mergeCell ref="W132:X132"/>
    <mergeCell ref="Y132:Z132"/>
    <mergeCell ref="AA132:AB132"/>
    <mergeCell ref="AC132:AC133"/>
    <mergeCell ref="B131:AC131"/>
    <mergeCell ref="B132:B133"/>
    <mergeCell ref="C132:D132"/>
    <mergeCell ref="E132:F132"/>
    <mergeCell ref="G132:H132"/>
    <mergeCell ref="I132:J132"/>
    <mergeCell ref="K132:L132"/>
    <mergeCell ref="M132:N132"/>
    <mergeCell ref="O132:P132"/>
    <mergeCell ref="Q132:R132"/>
    <mergeCell ref="W94:X94"/>
    <mergeCell ref="Y94:Y95"/>
    <mergeCell ref="B103:K103"/>
    <mergeCell ref="B104:B105"/>
    <mergeCell ref="C104:D104"/>
    <mergeCell ref="E104:F104"/>
    <mergeCell ref="G104:H104"/>
    <mergeCell ref="I104:J104"/>
    <mergeCell ref="B93:U93"/>
    <mergeCell ref="B94:B95"/>
    <mergeCell ref="C94:D94"/>
    <mergeCell ref="E94:F94"/>
    <mergeCell ref="G94:H94"/>
    <mergeCell ref="I94:J94"/>
    <mergeCell ref="K94:L94"/>
    <mergeCell ref="M94:N94"/>
    <mergeCell ref="O94:P94"/>
    <mergeCell ref="Q94:R94"/>
    <mergeCell ref="K104:K105"/>
    <mergeCell ref="S94:T94"/>
    <mergeCell ref="U94:V94"/>
    <mergeCell ref="AO85:AQ85"/>
    <mergeCell ref="AO86:AQ86"/>
    <mergeCell ref="AO87:AQ87"/>
    <mergeCell ref="AO88:AQ88"/>
    <mergeCell ref="AO91:AQ91"/>
    <mergeCell ref="AO92:AQ92"/>
    <mergeCell ref="W78:X78"/>
    <mergeCell ref="Y78:Y79"/>
    <mergeCell ref="AO79:AQ82"/>
    <mergeCell ref="AS56:AS58"/>
    <mergeCell ref="AO69:AQ69"/>
    <mergeCell ref="AO70:AQ70"/>
    <mergeCell ref="B77:V77"/>
    <mergeCell ref="W77:Y77"/>
    <mergeCell ref="AO77:AT78"/>
    <mergeCell ref="B78:B79"/>
    <mergeCell ref="C78:D78"/>
    <mergeCell ref="E78:F78"/>
    <mergeCell ref="G78:H78"/>
    <mergeCell ref="I78:J78"/>
    <mergeCell ref="AR79:AR82"/>
    <mergeCell ref="AS79:AS82"/>
    <mergeCell ref="AT79:AT82"/>
    <mergeCell ref="K78:L78"/>
    <mergeCell ref="M78:N78"/>
    <mergeCell ref="O78:P78"/>
    <mergeCell ref="Q78:R78"/>
    <mergeCell ref="S78:T78"/>
    <mergeCell ref="U78:V78"/>
    <mergeCell ref="U56:V56"/>
    <mergeCell ref="W56:W57"/>
    <mergeCell ref="AO60:AQ60"/>
    <mergeCell ref="AO63:AQ63"/>
    <mergeCell ref="AO64:AQ64"/>
    <mergeCell ref="AO65:AQ65"/>
    <mergeCell ref="AO66:AQ66"/>
    <mergeCell ref="AO67:AQ67"/>
    <mergeCell ref="AO56:AQ56"/>
    <mergeCell ref="AO47:AQ47"/>
    <mergeCell ref="AO48:AQ48"/>
    <mergeCell ref="AR44:AR46"/>
    <mergeCell ref="AR56:AR58"/>
    <mergeCell ref="AS44:AS46"/>
    <mergeCell ref="AT44:AT46"/>
    <mergeCell ref="B56:B57"/>
    <mergeCell ref="C56:D56"/>
    <mergeCell ref="E56:F56"/>
    <mergeCell ref="G56:H56"/>
    <mergeCell ref="I56:J56"/>
    <mergeCell ref="K56:L56"/>
    <mergeCell ref="AB51:AD51"/>
    <mergeCell ref="AB52:AD52"/>
    <mergeCell ref="AO52:AT54"/>
    <mergeCell ref="B55:T55"/>
    <mergeCell ref="U55:W55"/>
    <mergeCell ref="AP55:AT55"/>
    <mergeCell ref="AT56:AT58"/>
    <mergeCell ref="AO57:AQ57"/>
    <mergeCell ref="AO58:AQ58"/>
    <mergeCell ref="M56:N56"/>
    <mergeCell ref="O56:P56"/>
    <mergeCell ref="Q56:R56"/>
    <mergeCell ref="S56:T56"/>
    <mergeCell ref="B45:B46"/>
    <mergeCell ref="C45:D45"/>
    <mergeCell ref="E45:F45"/>
    <mergeCell ref="M45:N45"/>
    <mergeCell ref="AO39:AQ39"/>
    <mergeCell ref="AO40:AQ40"/>
    <mergeCell ref="AO42:AQ42"/>
    <mergeCell ref="AO43:AQ43"/>
    <mergeCell ref="B44:R44"/>
    <mergeCell ref="AO44:AQ46"/>
    <mergeCell ref="O45:P45"/>
    <mergeCell ref="Q45:R45"/>
    <mergeCell ref="S45:T45"/>
    <mergeCell ref="U45:V45"/>
    <mergeCell ref="W45:X45"/>
    <mergeCell ref="Y45:Z45"/>
    <mergeCell ref="AA45:AB45"/>
    <mergeCell ref="AC45:AC46"/>
    <mergeCell ref="G45:H45"/>
    <mergeCell ref="I45:J45"/>
    <mergeCell ref="K45:L45"/>
    <mergeCell ref="AO24:AT24"/>
    <mergeCell ref="AO31:AQ31"/>
    <mergeCell ref="AO33:AQ33"/>
    <mergeCell ref="AO36:AQ36"/>
    <mergeCell ref="AO37:AQ37"/>
    <mergeCell ref="AO38:AQ38"/>
    <mergeCell ref="S29:T29"/>
    <mergeCell ref="U29:V29"/>
    <mergeCell ref="W29:X29"/>
    <mergeCell ref="Y29:Z29"/>
    <mergeCell ref="AA29:AB29"/>
    <mergeCell ref="AC29:AC30"/>
    <mergeCell ref="AO25:AT27"/>
    <mergeCell ref="B28:Z28"/>
    <mergeCell ref="AA28:AC28"/>
    <mergeCell ref="AO28:AQ28"/>
    <mergeCell ref="AR28:AR30"/>
    <mergeCell ref="AS28:AS30"/>
    <mergeCell ref="AT28:AT30"/>
    <mergeCell ref="B29:B30"/>
    <mergeCell ref="C29:D29"/>
    <mergeCell ref="E29:F29"/>
    <mergeCell ref="AO29:AQ30"/>
    <mergeCell ref="M3:N3"/>
    <mergeCell ref="O3:P3"/>
    <mergeCell ref="Q3:R3"/>
    <mergeCell ref="B2:AA2"/>
    <mergeCell ref="G29:H29"/>
    <mergeCell ref="I29:J29"/>
    <mergeCell ref="K29:L29"/>
    <mergeCell ref="M29:N29"/>
    <mergeCell ref="O29:P29"/>
    <mergeCell ref="Q29:R29"/>
    <mergeCell ref="S3:T3"/>
    <mergeCell ref="U3:V3"/>
    <mergeCell ref="W3:X3"/>
    <mergeCell ref="Y3:Z3"/>
    <mergeCell ref="AA3:AA4"/>
    <mergeCell ref="B3:B4"/>
    <mergeCell ref="C3:D3"/>
    <mergeCell ref="E3:F3"/>
    <mergeCell ref="G3:H3"/>
    <mergeCell ref="I3:J3"/>
    <mergeCell ref="K3:L3"/>
    <mergeCell ref="B120:B121"/>
    <mergeCell ref="C120:D120"/>
    <mergeCell ref="E120:F120"/>
    <mergeCell ref="G120:H120"/>
    <mergeCell ref="I120:J120"/>
    <mergeCell ref="K120:K121"/>
    <mergeCell ref="K185:L185"/>
    <mergeCell ref="B205:B206"/>
    <mergeCell ref="C205:D205"/>
    <mergeCell ref="E205:F205"/>
    <mergeCell ref="G205:H205"/>
    <mergeCell ref="I205:J205"/>
    <mergeCell ref="K205:L205"/>
    <mergeCell ref="C525:D525"/>
    <mergeCell ref="E525:L526"/>
    <mergeCell ref="E527:L527"/>
    <mergeCell ref="E528:L528"/>
    <mergeCell ref="E529:L529"/>
    <mergeCell ref="E530:L530"/>
    <mergeCell ref="E514:L514"/>
    <mergeCell ref="E515:L515"/>
    <mergeCell ref="E516:L516"/>
    <mergeCell ref="E518:L518"/>
    <mergeCell ref="B523:L523"/>
    <mergeCell ref="C524:D524"/>
    <mergeCell ref="E524:L524"/>
    <mergeCell ref="E538:L538"/>
    <mergeCell ref="C539:D539"/>
    <mergeCell ref="E539:L540"/>
    <mergeCell ref="E541:L541"/>
    <mergeCell ref="E542:L542"/>
    <mergeCell ref="E543:L543"/>
    <mergeCell ref="E546:L546"/>
    <mergeCell ref="E558:L558"/>
    <mergeCell ref="C534:L534"/>
    <mergeCell ref="C552:D552"/>
    <mergeCell ref="E552:L552"/>
    <mergeCell ref="C553:D553"/>
    <mergeCell ref="E553:L554"/>
    <mergeCell ref="E555:L555"/>
    <mergeCell ref="E556:L556"/>
    <mergeCell ref="E557:L557"/>
    <mergeCell ref="C548:L548"/>
    <mergeCell ref="B551:L551"/>
    <mergeCell ref="C562:L562"/>
    <mergeCell ref="B729:G732"/>
    <mergeCell ref="C408:L408"/>
    <mergeCell ref="C422:L422"/>
    <mergeCell ref="C436:L436"/>
    <mergeCell ref="C450:L450"/>
    <mergeCell ref="C464:L464"/>
    <mergeCell ref="C478:L478"/>
    <mergeCell ref="C492:L492"/>
    <mergeCell ref="C506:L506"/>
    <mergeCell ref="C520:L520"/>
    <mergeCell ref="C568:E568"/>
    <mergeCell ref="C605:F605"/>
    <mergeCell ref="C606:D606"/>
    <mergeCell ref="E606:F606"/>
    <mergeCell ref="B604:F604"/>
    <mergeCell ref="C615:D615"/>
    <mergeCell ref="C616:D616"/>
    <mergeCell ref="C617:D617"/>
    <mergeCell ref="E544:L544"/>
    <mergeCell ref="E560:L560"/>
    <mergeCell ref="B537:L537"/>
    <mergeCell ref="E532:L532"/>
    <mergeCell ref="C538:D538"/>
  </mergeCells>
  <conditionalFormatting sqref="AB47:AB48 X96 J122 AB150">
    <cfRule type="cellIs" dxfId="7" priority="138" operator="notEqual">
      <formula>$D$20</formula>
    </cfRule>
  </conditionalFormatting>
  <conditionalFormatting sqref="AC43">
    <cfRule type="cellIs" dxfId="6" priority="134" stopIfTrue="1" operator="notEqual">
      <formula>#REF!</formula>
    </cfRule>
  </conditionalFormatting>
  <conditionalFormatting sqref="AC47 Y96 K122 AC150 E176">
    <cfRule type="cellIs" dxfId="5" priority="135" operator="notEqual">
      <formula>$E$20</formula>
    </cfRule>
  </conditionalFormatting>
  <conditionalFormatting sqref="AC48 Y97 K123 AC151 E177">
    <cfRule type="cellIs" dxfId="4" priority="141" operator="notEqual">
      <formula>$E$21</formula>
    </cfRule>
  </conditionalFormatting>
  <conditionalFormatting sqref="AC49 Y98 K124 AC152 E178">
    <cfRule type="cellIs" dxfId="3" priority="144" operator="notEqual">
      <formula>$E$22</formula>
    </cfRule>
  </conditionalFormatting>
  <dataValidations count="2">
    <dataValidation type="list" allowBlank="1" showInputMessage="1" showErrorMessage="1" sqref="C385:D385 C553:D553 C539:D539 C525:D525 C511:D511 C497:D497 C483:D483 C469:D469 C455:D455 C441:D441 C427:D427 C399:D399 C413:D413">
      <formula1>$AE$387:$AE$390</formula1>
    </dataValidation>
    <dataValidation type="list" allowBlank="1" showInputMessage="1" showErrorMessage="1" sqref="E401:E405 F557:L558 F555:L555 E555:E559 F403:L404 F417:L418 F389:L390 F401:L401 F415:L415 E415:E419 F429:L429 E429:E433 F431:L432 F443:L443 E443:E447 F445:L446 F457:L457 E457:E461 F459:L460 F471:L471 E471:E475 F473:L474 F485:L485 E485:E489 F487:L488 F499:L499 E499:E503 F501:L502 F513:L513 E513:E517 F515:L516 F527:L527 E527:E531 F529:L530 F541:L541 E541:E545 F543:L544 F387:L387 E387:E391">
      <formula1>$BB$384:$BB$428</formula1>
    </dataValidation>
  </dataValidations>
  <printOptions horizontalCentered="1"/>
  <pageMargins left="0.15748031496062992" right="0.15748031496062992" top="0.35433070866141736" bottom="0.31496062992125984" header="0" footer="0.15748031496062992"/>
  <pageSetup paperSize="9" scale="60" fitToHeight="0" orientation="landscape" r:id="rId1"/>
  <headerFooter alignWithMargins="0">
    <oddHeader>&amp;L&amp;"Arial Narrow,Itálico"&amp;11Organismo:  &amp;"Arial Black,Itálico"&amp;A</oddHeader>
    <oddFooter>&amp;L&amp;"Arial Narrow,Itálico"&amp;6&amp;Z&amp;F.xls&amp;R&amp;"Arial Narrow,Itálico"&amp;8&amp;P de &amp;N</oddFooter>
  </headerFooter>
  <rowBreaks count="15" manualBreakCount="15">
    <brk id="54" min="1" max="32" man="1"/>
    <brk id="102" min="1" max="32" man="1"/>
    <brk id="157" min="1" max="32" man="1"/>
    <brk id="203" min="1" max="32" man="1"/>
    <brk id="247" min="1" max="32" man="1"/>
    <brk id="289" min="1" max="32" man="1"/>
    <brk id="339" min="1" max="32" man="1"/>
    <brk id="381" min="1" max="32" man="1"/>
    <brk id="437" min="1" max="32" man="1"/>
    <brk id="564" min="1" max="32" man="1"/>
    <brk id="626" min="1" max="32" man="1"/>
    <brk id="674" min="1" max="32" man="1"/>
    <brk id="718" min="1" max="32" man="1"/>
    <brk id="777" min="1" max="32" man="1"/>
    <brk id="825" min="1" max="32" man="1"/>
  </rowBreaks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2</vt:i4>
      </vt:variant>
    </vt:vector>
  </HeadingPairs>
  <TitlesOfParts>
    <vt:vector size="5" baseType="lpstr">
      <vt:lpstr>01_INSTRUÇÕES</vt:lpstr>
      <vt:lpstr>02_ID_SERVIÇo</vt:lpstr>
      <vt:lpstr>03_MAPAS_BS</vt:lpstr>
      <vt:lpstr>'01_INSTRUÇÕES'!Área_de_Impressão</vt:lpstr>
      <vt:lpstr>'03_MAPAS_BS'!Área_de_Impressão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BSC 2023</dc:title>
  <dc:subject>Balanço Social</dc:subject>
  <dc:creator>Paulo Afonso;Ana Pinto</dc:creator>
  <cp:keywords>Balanço Social; BSC 2023</cp:keywords>
  <cp:lastModifiedBy>Rita Bronze</cp:lastModifiedBy>
  <cp:lastPrinted>2025-09-22T11:54:54Z</cp:lastPrinted>
  <dcterms:created xsi:type="dcterms:W3CDTF">2012-03-27T09:38:10Z</dcterms:created>
  <dcterms:modified xsi:type="dcterms:W3CDTF">2025-12-29T16:41:56Z</dcterms:modified>
</cp:coreProperties>
</file>